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Volumes/Administration/Executive/CRR/Publications/Issues_in_Brief/SLP78 Funding update/Data download/"/>
    </mc:Choice>
  </mc:AlternateContent>
  <xr:revisionPtr revIDLastSave="0" documentId="13_ncr:1_{E812AE26-B69B-F84E-B64A-B0D83FC3385A}" xr6:coauthVersionLast="47" xr6:coauthVersionMax="47" xr10:uidLastSave="{00000000-0000-0000-0000-000000000000}"/>
  <bookViews>
    <workbookView xWindow="100" yWindow="700" windowWidth="18960" windowHeight="20540" xr2:uid="{00000000-000D-0000-FFFF-FFFF00000000}"/>
  </bookViews>
  <sheets>
    <sheet name="Figure 1" sheetId="2" r:id="rId1"/>
    <sheet name="Fig1 Data" sheetId="1" state="hidden" r:id="rId2"/>
    <sheet name="Figure 2" sheetId="3" r:id="rId3"/>
    <sheet name="Figure 3" sheetId="26" r:id="rId4"/>
    <sheet name="Figure 4" sheetId="24" r:id="rId5"/>
    <sheet name="Fig2 Data" sheetId="4" state="hidden" r:id="rId6"/>
    <sheet name="Figure A1" sheetId="9" r:id="rId7"/>
    <sheet name="Figure B1" sheetId="39" r:id="rId8"/>
    <sheet name="Figure B2" sheetId="40" r:id="rId9"/>
    <sheet name="Fig B1 Data" sheetId="37" state="hidden" r:id="rId10"/>
    <sheet name="Fig B2 Data" sheetId="38" state="hidden" r:id="rId11"/>
    <sheet name="Figure C1" sheetId="11" r:id="rId12"/>
    <sheet name="Missing2019s 4-8-20" sheetId="13" state="hidden" r:id="rId13"/>
    <sheet name="Table1 Data" sheetId="6" state="hidden" r:id="rId14"/>
    <sheet name="Table2 Data" sheetId="8" state="hidden" r:id="rId15"/>
    <sheet name="FigA1 Data" sheetId="10" state="hidden" r:id="rId16"/>
    <sheet name="FigA2 Data" sheetId="12" state="hidden" r:id="rId17"/>
    <sheet name="Outlier Cash Flows" sheetId="14" state="hidden" r:id="rId18"/>
    <sheet name="Outlier Cash Flows Check" sheetId="15" state="hidden" r:id="rId19"/>
    <sheet name="Footnote1" sheetId="17" state="hidden" r:id="rId20"/>
    <sheet name="Footnote5" sheetId="18" state="hidden" r:id="rId21"/>
    <sheet name="SocSecCovered" sheetId="20" state="hidden" r:id="rId22"/>
    <sheet name="Fig4 Data" sheetId="23" state="hidden" r:id="rId23"/>
    <sheet name="Fig2 Note" sheetId="25" state="hidden" r:id="rId24"/>
    <sheet name="Fig2 SSA Note" sheetId="28" state="hidden" r:id="rId25"/>
    <sheet name="Fig1 UAAL Note" sheetId="29" state="hidden" r:id="rId26"/>
    <sheet name="BetterPayroll contribs" sheetId="34" state="hidden" r:id="rId27"/>
    <sheet name="ActualPayroll contribs" sheetId="35" state="hidden" r:id="rId28"/>
    <sheet name="Contrib Gap Analysis" sheetId="36" state="hidden" r:id="rId29"/>
    <sheet name="Returns Note" sheetId="41" state="hidden" r:id="rId30"/>
  </sheets>
  <calcPr calcId="191029"/>
</workbook>
</file>

<file path=xl/calcChain.xml><?xml version="1.0" encoding="utf-8"?>
<calcChain xmlns="http://schemas.openxmlformats.org/spreadsheetml/2006/main">
  <c r="P13" i="36" l="1"/>
  <c r="P12" i="36"/>
  <c r="O12" i="36"/>
  <c r="P11" i="36"/>
  <c r="M11" i="36"/>
  <c r="L11" i="36"/>
  <c r="P10" i="36"/>
  <c r="O10" i="36"/>
  <c r="N10" i="36"/>
  <c r="J5" i="36"/>
  <c r="F12" i="36" s="1"/>
  <c r="F5" i="36"/>
  <c r="E12" i="36" s="1"/>
  <c r="M4" i="36"/>
  <c r="M5" i="36" s="1"/>
  <c r="M6" i="36" s="1"/>
  <c r="M8" i="36" s="1"/>
  <c r="L4" i="36"/>
  <c r="J4" i="36"/>
  <c r="F11" i="36" s="1"/>
  <c r="F4" i="36"/>
  <c r="J3" i="36"/>
  <c r="H3" i="36"/>
  <c r="G3" i="36"/>
  <c r="I3" i="36" s="1"/>
  <c r="D3" i="36"/>
  <c r="C3" i="36"/>
  <c r="G10" i="17"/>
  <c r="F10" i="17"/>
  <c r="B10" i="17"/>
  <c r="G9" i="17"/>
  <c r="F9" i="17"/>
  <c r="B9" i="17"/>
  <c r="G8" i="17"/>
  <c r="F8" i="17"/>
  <c r="B8" i="17"/>
  <c r="G7" i="17"/>
  <c r="F7" i="17"/>
  <c r="B7" i="17"/>
  <c r="G6" i="17"/>
  <c r="F6" i="17"/>
  <c r="B6" i="17"/>
  <c r="G5" i="17"/>
  <c r="F5" i="17"/>
  <c r="B5" i="17"/>
  <c r="G4" i="17"/>
  <c r="F4" i="17"/>
  <c r="B4" i="17"/>
  <c r="G3" i="17"/>
  <c r="F3" i="17"/>
  <c r="B3" i="17"/>
  <c r="L116" i="13"/>
  <c r="J116" i="13"/>
  <c r="L115" i="13"/>
  <c r="J115" i="13"/>
  <c r="L114" i="13"/>
  <c r="J114" i="13"/>
  <c r="L113" i="13"/>
  <c r="J113" i="13"/>
  <c r="L112" i="13"/>
  <c r="J112" i="13"/>
  <c r="L111" i="13"/>
  <c r="J111" i="13"/>
  <c r="L110" i="13"/>
  <c r="J110" i="13"/>
  <c r="L109" i="13"/>
  <c r="J109" i="13"/>
  <c r="L108" i="13"/>
  <c r="J108" i="13"/>
  <c r="L107" i="13"/>
  <c r="J107" i="13"/>
  <c r="L106" i="13"/>
  <c r="J106" i="13"/>
  <c r="L105" i="13"/>
  <c r="J105" i="13"/>
  <c r="L104" i="13"/>
  <c r="J104" i="13"/>
  <c r="L103" i="13"/>
  <c r="J103" i="13"/>
  <c r="L102" i="13"/>
  <c r="J102" i="13"/>
  <c r="L101" i="13"/>
  <c r="J101" i="13"/>
  <c r="L100" i="13"/>
  <c r="J100" i="13"/>
  <c r="L99" i="13"/>
  <c r="J99" i="13"/>
  <c r="L98" i="13"/>
  <c r="J98" i="13"/>
  <c r="L97" i="13"/>
  <c r="J97" i="13"/>
  <c r="L96" i="13"/>
  <c r="J96" i="13"/>
  <c r="L95" i="13"/>
  <c r="J95" i="13"/>
  <c r="L94" i="13"/>
  <c r="J94" i="13"/>
  <c r="L93" i="13"/>
  <c r="J93" i="13"/>
  <c r="L92" i="13"/>
  <c r="J92" i="13"/>
  <c r="L91" i="13"/>
  <c r="J91" i="13"/>
  <c r="L90" i="13"/>
  <c r="J90" i="13"/>
  <c r="L89" i="13"/>
  <c r="J89" i="13"/>
  <c r="L88" i="13"/>
  <c r="J88" i="13"/>
  <c r="L87" i="13"/>
  <c r="J87" i="13"/>
  <c r="L86" i="13"/>
  <c r="J86" i="13"/>
  <c r="L85" i="13"/>
  <c r="J85" i="13"/>
  <c r="L84" i="13"/>
  <c r="J84" i="13"/>
  <c r="L83" i="13"/>
  <c r="J83" i="13"/>
  <c r="L82" i="13"/>
  <c r="J82" i="13"/>
  <c r="L81" i="13"/>
  <c r="J81" i="13"/>
  <c r="L80" i="13"/>
  <c r="J80" i="13"/>
  <c r="L79" i="13"/>
  <c r="J79" i="13"/>
  <c r="L78" i="13"/>
  <c r="J78" i="13"/>
  <c r="L77" i="13"/>
  <c r="J77" i="13"/>
  <c r="L76" i="13"/>
  <c r="J76" i="13"/>
  <c r="L75" i="13"/>
  <c r="J75" i="13"/>
  <c r="L74" i="13"/>
  <c r="J74" i="13"/>
  <c r="L73" i="13"/>
  <c r="J73" i="13"/>
  <c r="L72" i="13"/>
  <c r="J72" i="13"/>
  <c r="L71" i="13"/>
  <c r="J71" i="13"/>
  <c r="L70" i="13"/>
  <c r="J70" i="13"/>
  <c r="L69" i="13"/>
  <c r="J69" i="13"/>
  <c r="L68" i="13"/>
  <c r="J68" i="13"/>
  <c r="L67" i="13"/>
  <c r="J67" i="13"/>
  <c r="L66" i="13"/>
  <c r="J66" i="13"/>
  <c r="L65" i="13"/>
  <c r="J65" i="13"/>
  <c r="L64" i="13"/>
  <c r="J64" i="13"/>
  <c r="L63" i="13"/>
  <c r="J63" i="13"/>
  <c r="L62" i="13"/>
  <c r="J62" i="13"/>
  <c r="L61" i="13"/>
  <c r="J61" i="13"/>
  <c r="L60" i="13"/>
  <c r="J60" i="13"/>
  <c r="L59" i="13"/>
  <c r="J59" i="13"/>
  <c r="L58" i="13"/>
  <c r="J58" i="13"/>
  <c r="L57" i="13"/>
  <c r="J57" i="13"/>
  <c r="L56" i="13"/>
  <c r="J56" i="13"/>
  <c r="L55" i="13"/>
  <c r="J55" i="13"/>
  <c r="L54" i="13"/>
  <c r="J54" i="13"/>
  <c r="L53" i="13"/>
  <c r="J53" i="13"/>
  <c r="L52" i="13"/>
  <c r="J52" i="13"/>
  <c r="L51" i="13"/>
  <c r="J51" i="13"/>
  <c r="L50" i="13"/>
  <c r="J50" i="13"/>
  <c r="L49" i="13"/>
  <c r="J49" i="13"/>
  <c r="L48" i="13"/>
  <c r="J48" i="13"/>
  <c r="L47" i="13"/>
  <c r="J47" i="13"/>
  <c r="L46" i="13"/>
  <c r="J46" i="13"/>
  <c r="L45" i="13"/>
  <c r="J45" i="13"/>
  <c r="L44" i="13"/>
  <c r="J44" i="13"/>
  <c r="L43" i="13"/>
  <c r="J43" i="13"/>
  <c r="L42" i="13"/>
  <c r="J42" i="13"/>
  <c r="L41" i="13"/>
  <c r="J41" i="13"/>
  <c r="L40" i="13"/>
  <c r="J40" i="13"/>
  <c r="L39" i="13"/>
  <c r="J39" i="13"/>
  <c r="L38" i="13"/>
  <c r="J38" i="13"/>
  <c r="L37" i="13"/>
  <c r="J37" i="13"/>
  <c r="L36" i="13"/>
  <c r="J36" i="13"/>
  <c r="L35" i="13"/>
  <c r="J35" i="13"/>
  <c r="L34" i="13"/>
  <c r="J34" i="13"/>
  <c r="L33" i="13"/>
  <c r="J33" i="13"/>
  <c r="L32" i="13"/>
  <c r="J32" i="13"/>
  <c r="L31" i="13"/>
  <c r="J31" i="13"/>
  <c r="L30" i="13"/>
  <c r="J30" i="13"/>
  <c r="L29" i="13"/>
  <c r="J29" i="13"/>
  <c r="L28" i="13"/>
  <c r="J28" i="13"/>
  <c r="L27" i="13"/>
  <c r="J27" i="13"/>
  <c r="L26" i="13"/>
  <c r="J26" i="13"/>
  <c r="L25" i="13"/>
  <c r="J25" i="13"/>
  <c r="L24" i="13"/>
  <c r="J24" i="13"/>
  <c r="L23" i="13"/>
  <c r="J23" i="13"/>
  <c r="J22" i="13"/>
  <c r="L21" i="13"/>
  <c r="J21" i="13"/>
  <c r="L20" i="13"/>
  <c r="J20" i="13"/>
  <c r="L19" i="13"/>
  <c r="J19" i="13"/>
  <c r="L18" i="13"/>
  <c r="J18" i="13"/>
  <c r="L17" i="13"/>
  <c r="J17" i="13"/>
  <c r="L16" i="13"/>
  <c r="J16" i="13"/>
  <c r="L15" i="13"/>
  <c r="J15" i="13"/>
  <c r="J14" i="13"/>
  <c r="L13" i="13"/>
  <c r="J13" i="13"/>
  <c r="L12" i="13"/>
  <c r="J12" i="13"/>
  <c r="L11" i="13"/>
  <c r="J11" i="13"/>
  <c r="L10" i="13"/>
  <c r="J10" i="13"/>
  <c r="L9" i="13"/>
  <c r="J9" i="13"/>
  <c r="L8" i="13"/>
  <c r="J8" i="13"/>
  <c r="L7" i="13"/>
  <c r="J7" i="13"/>
  <c r="L6" i="13"/>
  <c r="J6" i="13"/>
  <c r="A47" i="24"/>
  <c r="A46" i="24"/>
  <c r="A41" i="24"/>
  <c r="A36" i="24"/>
  <c r="A31" i="24"/>
  <c r="A27" i="24"/>
  <c r="D11" i="17" l="1"/>
  <c r="D7" i="36"/>
  <c r="D8" i="36" s="1"/>
  <c r="E3" i="36"/>
  <c r="C751" i="26"/>
  <c r="F3" i="36"/>
  <c r="E11" i="36"/>
  <c r="E13" i="36" s="1"/>
  <c r="L13" i="36"/>
  <c r="O13" i="36" s="1"/>
  <c r="O11" i="36"/>
  <c r="L6" i="36"/>
  <c r="L8" i="36" s="1"/>
  <c r="I6" i="36"/>
  <c r="C11" i="17"/>
  <c r="F13" i="36"/>
  <c r="L5" i="36"/>
  <c r="E14" i="36" l="1"/>
</calcChain>
</file>

<file path=xl/sharedStrings.xml><?xml version="1.0" encoding="utf-8"?>
<sst xmlns="http://schemas.openxmlformats.org/spreadsheetml/2006/main" count="991" uniqueCount="500">
  <si>
    <t>fy</t>
  </si>
  <si>
    <t>ARC_Analysis</t>
  </si>
  <si>
    <t>payroll</t>
  </si>
  <si>
    <t>ARC</t>
  </si>
  <si>
    <t>expense_net</t>
  </si>
  <si>
    <t>PlanName</t>
  </si>
  <si>
    <t>FundedRatio2020</t>
  </si>
  <si>
    <t>FundedRatio2025</t>
  </si>
  <si>
    <t>AssetsToBenefits2020</t>
  </si>
  <si>
    <t>AssetsToBenefits2025</t>
  </si>
  <si>
    <t>NetFlowAssets</t>
  </si>
  <si>
    <t>PayGo</t>
  </si>
  <si>
    <t>Chicago Municipal</t>
  </si>
  <si>
    <t xml:space="preserve">Charleston, WV Firemen's Pension </t>
  </si>
  <si>
    <t>New Jersey Teachers</t>
  </si>
  <si>
    <t>Chicago Police</t>
  </si>
  <si>
    <t>Kentucky ERS</t>
  </si>
  <si>
    <t>Dallas Police and Fire</t>
  </si>
  <si>
    <t>Providence ERS</t>
  </si>
  <si>
    <t>Chicago Teachers</t>
  </si>
  <si>
    <t>Illinois Universities</t>
  </si>
  <si>
    <t>Illinois Teachers</t>
  </si>
  <si>
    <t>Kentucky County</t>
  </si>
  <si>
    <t>Connecticut SERS</t>
  </si>
  <si>
    <t>Omaha School</t>
  </si>
  <si>
    <t>Omaha Police and Fire</t>
  </si>
  <si>
    <t>Illinois SERS</t>
  </si>
  <si>
    <t>Massachusetts Teachers</t>
  </si>
  <si>
    <t>Arizona Public Safety</t>
  </si>
  <si>
    <t>Hawaii ERS</t>
  </si>
  <si>
    <t>Philadelphia Municipal</t>
  </si>
  <si>
    <t>MktAssets_net</t>
  </si>
  <si>
    <t>Actuarial assets</t>
  </si>
  <si>
    <t>Market assets</t>
  </si>
  <si>
    <t>ppd_id</t>
  </si>
  <si>
    <t>Alabama ERS</t>
  </si>
  <si>
    <t>Alabama Teachers</t>
  </si>
  <si>
    <t>Arkansas Teachers</t>
  </si>
  <si>
    <t>Austin ERS</t>
  </si>
  <si>
    <t>Colorado Municipal</t>
  </si>
  <si>
    <t>Colorado School</t>
  </si>
  <si>
    <t>Colorado State</t>
  </si>
  <si>
    <t>Contra Costa County</t>
  </si>
  <si>
    <t>DC Police &amp; Fire</t>
  </si>
  <si>
    <t>DC Teachers</t>
  </si>
  <si>
    <t>Denver Employees</t>
  </si>
  <si>
    <t>Denver Schools</t>
  </si>
  <si>
    <t>Duluth Teachers</t>
  </si>
  <si>
    <t>Illinois Municipal</t>
  </si>
  <si>
    <t>Michigan Municipal</t>
  </si>
  <si>
    <t>Minneapolis ERF</t>
  </si>
  <si>
    <t>New Jersey PERS</t>
  </si>
  <si>
    <t xml:space="preserve">New Jersey Police &amp; </t>
  </si>
  <si>
    <t>Ohio PERS</t>
  </si>
  <si>
    <t>Ohio Police &amp; Fire</t>
  </si>
  <si>
    <t>Pennsylvania State E</t>
  </si>
  <si>
    <t>Rhode Island Municip</t>
  </si>
  <si>
    <t>San Francisco City &amp;</t>
  </si>
  <si>
    <t>St. Louis School Emp</t>
  </si>
  <si>
    <t>Texas County &amp; Distr</t>
  </si>
  <si>
    <t>Texas Municipal</t>
  </si>
  <si>
    <t>TN Political Subdivi</t>
  </si>
  <si>
    <t>TN State and Teacher</t>
  </si>
  <si>
    <t>Utah Noncontributory</t>
  </si>
  <si>
    <t>Wisconsin RS</t>
  </si>
  <si>
    <t>Wyoming Public Emplo</t>
  </si>
  <si>
    <t>Connecticut Municipa</t>
  </si>
  <si>
    <t xml:space="preserve">Louisiana Parochial </t>
  </si>
  <si>
    <t>Utah Public Safety</t>
  </si>
  <si>
    <t>Pennsylvania Municip</t>
  </si>
  <si>
    <t>Alameda County ERS</t>
  </si>
  <si>
    <t>Los Angeles Fire and</t>
  </si>
  <si>
    <t>Orange County ERS</t>
  </si>
  <si>
    <t>Cook County ERS</t>
  </si>
  <si>
    <t>Boston RS</t>
  </si>
  <si>
    <t>New York City Police</t>
  </si>
  <si>
    <t>Milwaukee City ERS</t>
  </si>
  <si>
    <t>Philadelphia Municip</t>
  </si>
  <si>
    <t>Dallas Police and Fi</t>
  </si>
  <si>
    <t>Seattle ERS</t>
  </si>
  <si>
    <t>Portland Fire and Po</t>
  </si>
  <si>
    <t>Jacksonville ERS</t>
  </si>
  <si>
    <t>Cincinatti ERS</t>
  </si>
  <si>
    <t>Atlanta ERS</t>
  </si>
  <si>
    <t>Baton Rouge City Par</t>
  </si>
  <si>
    <t>Milwaukee County ERS</t>
  </si>
  <si>
    <t>Miami Fire and Polic</t>
  </si>
  <si>
    <t>Hartford MERF</t>
  </si>
  <si>
    <t>Birmingham RRS</t>
  </si>
  <si>
    <t>Omaha Police and Fir</t>
  </si>
  <si>
    <t xml:space="preserve">Tucson Supplemental </t>
  </si>
  <si>
    <t>Lexington-Fayette Co</t>
  </si>
  <si>
    <t>Wichita ERS</t>
  </si>
  <si>
    <t>New Orleans ERS</t>
  </si>
  <si>
    <t>Pittsburgh Police</t>
  </si>
  <si>
    <t>Anchorage Police and</t>
  </si>
  <si>
    <t>Sioux Falls ERS</t>
  </si>
  <si>
    <t>Marion County Law En</t>
  </si>
  <si>
    <t>Little Rock Firemen’</t>
  </si>
  <si>
    <t>Charleston, WV Firem</t>
  </si>
  <si>
    <t>Manchester Employees</t>
  </si>
  <si>
    <t>Knox County Teachers</t>
  </si>
  <si>
    <t xml:space="preserve">Bismarck Employees' </t>
  </si>
  <si>
    <t>Des Moines Water Wor</t>
  </si>
  <si>
    <t>Plans missing contrib_tot (missing CAFR):</t>
  </si>
  <si>
    <t>Alaska PERS</t>
  </si>
  <si>
    <t>Alaska Teachers</t>
  </si>
  <si>
    <t>California PERF</t>
  </si>
  <si>
    <t>California Teachers</t>
  </si>
  <si>
    <t>Connecticut Teachers</t>
  </si>
  <si>
    <t>Delaware State Emplo</t>
  </si>
  <si>
    <t>Fairfax County Schoo</t>
  </si>
  <si>
    <t>Georgia ERS</t>
  </si>
  <si>
    <t>Georgia Teachers</t>
  </si>
  <si>
    <t>Houston Firefighters</t>
  </si>
  <si>
    <t>Kansas PERS</t>
  </si>
  <si>
    <t>LA County ERS</t>
  </si>
  <si>
    <t>Michigan Public Scho</t>
  </si>
  <si>
    <t>Michigan SERS</t>
  </si>
  <si>
    <t>New Mexico Education</t>
  </si>
  <si>
    <t>New York City ERS</t>
  </si>
  <si>
    <t>New York City Teache</t>
  </si>
  <si>
    <t>New York State Teach</t>
  </si>
  <si>
    <t>NY State &amp; Local ERS</t>
  </si>
  <si>
    <t>NY State &amp; Local Pol</t>
  </si>
  <si>
    <t xml:space="preserve">Pennsylvania School </t>
  </si>
  <si>
    <t>Virginia RS</t>
  </si>
  <si>
    <t>Washington LEOFF Pla</t>
  </si>
  <si>
    <t>Washington PERS 2/3</t>
  </si>
  <si>
    <t>Washington School Em</t>
  </si>
  <si>
    <t xml:space="preserve">Washington Teachers </t>
  </si>
  <si>
    <t>West Virginia PERS</t>
  </si>
  <si>
    <t>West Virginia Teache</t>
  </si>
  <si>
    <t>New York City Fire</t>
  </si>
  <si>
    <t>Detroit Police and F</t>
  </si>
  <si>
    <t>Nashville-Davidson E</t>
  </si>
  <si>
    <t>Detroit General RS</t>
  </si>
  <si>
    <t>Atlanta Police</t>
  </si>
  <si>
    <t>Oklahoma City ERS</t>
  </si>
  <si>
    <t>New Castle County Pe</t>
  </si>
  <si>
    <t>Burlington ERS</t>
  </si>
  <si>
    <t>Greenville Fire Pens</t>
  </si>
  <si>
    <t>Plans missing ActFundedRatio_GASB (missing AV):</t>
  </si>
  <si>
    <t>Full List to Check:</t>
  </si>
  <si>
    <t>MissingCAFR</t>
  </si>
  <si>
    <t>MissingAV</t>
  </si>
  <si>
    <t>CheckedCAFR</t>
  </si>
  <si>
    <t>CheckedAV</t>
  </si>
  <si>
    <t>NO</t>
  </si>
  <si>
    <t>YES</t>
  </si>
  <si>
    <t>ON DRIVE SINCE JANUARY -- tell Data Team to fill in.</t>
  </si>
  <si>
    <t>NO MORE</t>
  </si>
  <si>
    <t>Found online -- tell Data Team to fill in.</t>
  </si>
  <si>
    <t>BLANK</t>
  </si>
  <si>
    <t>Can use Audit</t>
  </si>
  <si>
    <t>Why incomplete? We've had AV for a while. GASB Schedules.</t>
  </si>
  <si>
    <t>NO -- lag</t>
  </si>
  <si>
    <t>Why not filled in? Have ERS.</t>
  </si>
  <si>
    <t>Need GASB68 -- check for it?</t>
  </si>
  <si>
    <t>Only partially online, says reminder comign May/June: http://leg.wa.gov/osa/pensionfunding/Pages/Valuations.aspx</t>
  </si>
  <si>
    <t>NO, but we do have the AV and it appears we've used the AV in the past for the income statement at least -- do that?</t>
  </si>
  <si>
    <t>YES -- we have CAFR and can do this.</t>
  </si>
  <si>
    <t>Lag</t>
  </si>
  <si>
    <t>Downloaded 2019 June online -- had been there a while, missed it!</t>
  </si>
  <si>
    <t>YES DOWNLOADED</t>
  </si>
  <si>
    <t>I thinkn we need to use the Audit Reports, here: https://www.phila.gov/pensions/reports/Pages/default.aspx</t>
  </si>
  <si>
    <t>Already updated.</t>
  </si>
  <si>
    <t>Biannual</t>
  </si>
  <si>
    <t>Ask Data Team: website where I click "View Comprehensive Annual…" leads only to the AV. Have we emailed?</t>
  </si>
  <si>
    <t>Phoenix ERS</t>
  </si>
  <si>
    <t>St. Louis School Employees</t>
  </si>
  <si>
    <t>Washington School Employees Plan 2/3</t>
  </si>
  <si>
    <t>Washington Teachers Plan 2/3</t>
  </si>
  <si>
    <t>Arizona State Corrections Officers</t>
  </si>
  <si>
    <t>Connecticut Municipal</t>
  </si>
  <si>
    <t>Detroit Police and Fire</t>
  </si>
  <si>
    <t>contrib_tot</t>
  </si>
  <si>
    <t>Netflow</t>
  </si>
  <si>
    <t>Netflow_Assets</t>
  </si>
  <si>
    <t>NetFlows_Rank_2019</t>
  </si>
  <si>
    <t>NetFlows_Rank_2018</t>
  </si>
  <si>
    <t>NOTES</t>
  </si>
  <si>
    <t>Not techniccally closed, but active membership is declining. Looks like a portion of Milwaukee County employees are not part of the state pension plan instead, so new active membership growth declined considerably. As such, financially, the plan functions a bit like a closed plan because new active members grow much much more slowly than new retirees.</t>
  </si>
  <si>
    <t>ReqCont</t>
  </si>
  <si>
    <t>Unclear this is correct: I think data needs to be Components 1 &amp; 2 combined, not just component 1.</t>
  </si>
  <si>
    <t>Looks fine, is a weak plan.</t>
  </si>
  <si>
    <t>Unlike the other Detroit plan, this one looks right.</t>
  </si>
  <si>
    <t>Looks fine</t>
  </si>
  <si>
    <t>In recent years, employer contributions were steady, so we're fine, but in earlier years they were extremely unsteady -- some years, they were 0.</t>
  </si>
  <si>
    <t>Closed plan, but only since 2011. Contributions have grown a bit in recent years -- if I remember, this one has a committed tax that we discussed at data days? Make sure we're accounting for that correctly here.</t>
  </si>
  <si>
    <t>Latest year is unusual, but JP says it's a new policy going forward, so we're okay to project off of it.</t>
  </si>
  <si>
    <t>Latest year DOES have an unusual bump in employer contributions -- is this a new normal or a one time? CAFR doesn't suggest it's any kind of one-time payment, though.</t>
  </si>
  <si>
    <t>Employer contribution rates are irregular. We had 2018 data as of this proejction, but data team has filled in 2019 data now, and it is not consistent. Year to year employer contributions bounce around a lot, so hard to use recent year as projection.</t>
  </si>
  <si>
    <t>I think the Washington plans are relatively "young," so makes sense that they have + cash flow.</t>
  </si>
  <si>
    <t>Seems correct.</t>
  </si>
  <si>
    <t>Contributions were quite steady until 2018, when they jumped a lot -- but jumped again in 2019, so may be a pattern.</t>
  </si>
  <si>
    <t>Seems fine</t>
  </si>
  <si>
    <t>Missouri State Employees</t>
  </si>
  <si>
    <t>Washington LEOFF Plan 2</t>
  </si>
  <si>
    <t>Seems fine.</t>
  </si>
  <si>
    <t>Employer contributions are a bit irregular. Large jump in 2018, and then 2019 returns to a lower but still elevated level.</t>
  </si>
  <si>
    <t>expense_net_grow</t>
  </si>
  <si>
    <t>contrib_tot_grow</t>
  </si>
  <si>
    <t>Actual Yr (End)</t>
  </si>
  <si>
    <t>Equiv Year (End)</t>
  </si>
  <si>
    <t>Rhode Island ERS</t>
  </si>
  <si>
    <t>SocSecCovered</t>
  </si>
  <si>
    <t>Indiana Teachers</t>
  </si>
  <si>
    <t>Year</t>
  </si>
  <si>
    <t>Percent of UAAL</t>
  </si>
  <si>
    <t>2020-2021</t>
  </si>
  <si>
    <t>Gap in Amortization</t>
  </si>
  <si>
    <t>Actual</t>
  </si>
  <si>
    <t>If Payrolls Grew As Expected</t>
  </si>
  <si>
    <t>Contributions</t>
  </si>
  <si>
    <t>NormCost</t>
  </si>
  <si>
    <t>Amort</t>
  </si>
  <si>
    <t>Back of Envelope Intuition:</t>
  </si>
  <si>
    <t>Amort Rate 2019</t>
  </si>
  <si>
    <t>Amort Rate 2020</t>
  </si>
  <si>
    <t>Payrolls Grew Expected</t>
  </si>
  <si>
    <t>payroll, if expected</t>
  </si>
  <si>
    <t>payroll, actual</t>
  </si>
  <si>
    <t>Rounded versions of yellow, above</t>
  </si>
  <si>
    <t>14% amortization</t>
  </si>
  <si>
    <t>below is the 200 billion</t>
  </si>
  <si>
    <t>&lt;20%</t>
  </si>
  <si>
    <t>Bottom third</t>
  </si>
  <si>
    <t>Middle third</t>
  </si>
  <si>
    <t>Top third</t>
  </si>
  <si>
    <t>fy</t>
  </si>
  <si>
    <t>ActLiabilities_GASB</t>
  </si>
  <si>
    <t>ActAssets_GASB</t>
  </si>
  <si>
    <t>fy</t>
  </si>
  <si>
    <t>ARC_Analysis</t>
  </si>
  <si>
    <t>payroll</t>
  </si>
  <si>
    <t>NormCostAmount_ER</t>
  </si>
  <si>
    <t>fy</t>
  </si>
  <si>
    <t>ActAssets_GASB</t>
  </si>
  <si>
    <t>MktAssets_net</t>
  </si>
  <si>
    <t>fy</t>
  </si>
  <si>
    <t>RequiredContribution</t>
  </si>
  <si>
    <t>ActualContribution</t>
  </si>
  <si>
    <t>ActRptYear</t>
  </si>
  <si>
    <t>PayrollGrowthAssumption</t>
  </si>
  <si>
    <t>payrollchange</t>
  </si>
  <si>
    <t>ppd_id</t>
  </si>
  <si>
    <t>PlanName</t>
  </si>
  <si>
    <t>Alabama ERS</t>
  </si>
  <si>
    <t>Alabama Teachers</t>
  </si>
  <si>
    <t>Alaska PERS</t>
  </si>
  <si>
    <t>Alaska Teachers</t>
  </si>
  <si>
    <t>Arizona Public Safety</t>
  </si>
  <si>
    <t>Arizona SRS</t>
  </si>
  <si>
    <t>Arkansas PERS</t>
  </si>
  <si>
    <t>Arkansas Teachers</t>
  </si>
  <si>
    <t>California PERF</t>
  </si>
  <si>
    <t>California Teachers</t>
  </si>
  <si>
    <t>Chicago Teachers</t>
  </si>
  <si>
    <t>Austin ERS</t>
  </si>
  <si>
    <t>Colorado Municipal</t>
  </si>
  <si>
    <t>Colorado School</t>
  </si>
  <si>
    <t>Colorado State</t>
  </si>
  <si>
    <t>Connecticut SERS</t>
  </si>
  <si>
    <t>Connecticut Teachers</t>
  </si>
  <si>
    <t>Contra Costa County</t>
  </si>
  <si>
    <t>DC Police &amp; Fire</t>
  </si>
  <si>
    <t>DC Teachers</t>
  </si>
  <si>
    <t>Delaware State Employees</t>
  </si>
  <si>
    <t>Denver Employees</t>
  </si>
  <si>
    <t>Denver Schools</t>
  </si>
  <si>
    <t>Duluth Teachers</t>
  </si>
  <si>
    <t>Fairfax County Schools</t>
  </si>
  <si>
    <t>Florida RS</t>
  </si>
  <si>
    <t>Georgia ERS</t>
  </si>
  <si>
    <t>Georgia Teachers</t>
  </si>
  <si>
    <t>Hawaii ERS</t>
  </si>
  <si>
    <t>Houston Firefighters</t>
  </si>
  <si>
    <t>Idaho PERS</t>
  </si>
  <si>
    <t>Illinois Municipal</t>
  </si>
  <si>
    <t>Illinois SERS</t>
  </si>
  <si>
    <t>Illinois Teachers</t>
  </si>
  <si>
    <t>Illinois Universities</t>
  </si>
  <si>
    <t>Indiana PERF</t>
  </si>
  <si>
    <t>Indiana Teachers</t>
  </si>
  <si>
    <t>Iowa PERS</t>
  </si>
  <si>
    <t>Kansas PERS</t>
  </si>
  <si>
    <t>Kentucky County</t>
  </si>
  <si>
    <t>Kentucky ERS</t>
  </si>
  <si>
    <t>Kentucky Teachers</t>
  </si>
  <si>
    <t>LA County ERS</t>
  </si>
  <si>
    <t>Louisiana SERS</t>
  </si>
  <si>
    <t>Louisiana Teachers</t>
  </si>
  <si>
    <t>Maine Local</t>
  </si>
  <si>
    <t>Maine State and Teacher</t>
  </si>
  <si>
    <t>Maryland PERS</t>
  </si>
  <si>
    <t>Maryland Teachers</t>
  </si>
  <si>
    <t>Massachusetts SRS</t>
  </si>
  <si>
    <t>Massachusetts Teachers</t>
  </si>
  <si>
    <t>Michigan Municipal</t>
  </si>
  <si>
    <t>Michigan Public Schools</t>
  </si>
  <si>
    <t>Michigan SERS</t>
  </si>
  <si>
    <t>Minneapolis ERF</t>
  </si>
  <si>
    <t>Minnesota GERF</t>
  </si>
  <si>
    <t>Minnesota State Employees</t>
  </si>
  <si>
    <t>Minnesota Teachers</t>
  </si>
  <si>
    <t>Mississippi PERS</t>
  </si>
  <si>
    <t>Missouri DOT and Highway</t>
  </si>
  <si>
    <t>Missouri Local</t>
  </si>
  <si>
    <t>Missouri PEERS</t>
  </si>
  <si>
    <t>Missouri State Employees</t>
  </si>
  <si>
    <t>Missouri Teachers</t>
  </si>
  <si>
    <t>Montana PERS</t>
  </si>
  <si>
    <t>Montana Teachers</t>
  </si>
  <si>
    <t>Nebraska Schools</t>
  </si>
  <si>
    <t>Nevada Police Officer and Firefighter</t>
  </si>
  <si>
    <t>Nevada Regular Employees</t>
  </si>
  <si>
    <t>New Hampshire RS</t>
  </si>
  <si>
    <t>New Jersey PERS</t>
  </si>
  <si>
    <t>New Jersey Police &amp; Fire</t>
  </si>
  <si>
    <t>New Jersey Teachers</t>
  </si>
  <si>
    <t>New Mexico PERA</t>
  </si>
  <si>
    <t>New Mexico Educational</t>
  </si>
  <si>
    <t>New York City ERS</t>
  </si>
  <si>
    <t>New York City Teachers</t>
  </si>
  <si>
    <t>North Carolina Local Government</t>
  </si>
  <si>
    <t>North Carolina Teachers and State Employees</t>
  </si>
  <si>
    <t>North Dakota PERS</t>
  </si>
  <si>
    <t>North Dakota Teachers</t>
  </si>
  <si>
    <t>Ohio PERS</t>
  </si>
  <si>
    <t>Ohio Police &amp; Fire</t>
  </si>
  <si>
    <t>Ohio School Employees</t>
  </si>
  <si>
    <t>Ohio Teachers</t>
  </si>
  <si>
    <t>Oklahoma PERS</t>
  </si>
  <si>
    <t>Oklahoma Teachers</t>
  </si>
  <si>
    <t>Oregon PERS</t>
  </si>
  <si>
    <t>Pennsylvania School Employees</t>
  </si>
  <si>
    <t>Pennsylvania State ERS</t>
  </si>
  <si>
    <t>Phoenix ERS</t>
  </si>
  <si>
    <t>Rhode Island ERS</t>
  </si>
  <si>
    <t>Rhode Island Municipal</t>
  </si>
  <si>
    <t>San Diego County</t>
  </si>
  <si>
    <t>San Francisco City &amp; County</t>
  </si>
  <si>
    <t>South Carolina Police</t>
  </si>
  <si>
    <t>South Carolina RS</t>
  </si>
  <si>
    <t>South Dakota RS</t>
  </si>
  <si>
    <t>St. Louis School Employees</t>
  </si>
  <si>
    <t>St. Paul Teachers</t>
  </si>
  <si>
    <t>Texas County &amp; District</t>
  </si>
  <si>
    <t>Texas ERS</t>
  </si>
  <si>
    <t>Texas LECOS</t>
  </si>
  <si>
    <t>Texas Municipal</t>
  </si>
  <si>
    <t>Texas Teachers</t>
  </si>
  <si>
    <t>TN Political Subdivisions</t>
  </si>
  <si>
    <t>TN State and Teachers</t>
  </si>
  <si>
    <t>University of California</t>
  </si>
  <si>
    <t>Utah Noncontributory</t>
  </si>
  <si>
    <t>Vermont State Employees</t>
  </si>
  <si>
    <t>Vermont Teachers</t>
  </si>
  <si>
    <t>Virginia RS</t>
  </si>
  <si>
    <t>Washington LEOFF Plan 2</t>
  </si>
  <si>
    <t>Washington PERS 2/3</t>
  </si>
  <si>
    <t>Washington School Employees Plan 2/3</t>
  </si>
  <si>
    <t>Washington Teachers Plan 2/3</t>
  </si>
  <si>
    <t>West Virginia PERS</t>
  </si>
  <si>
    <t>West Virginia Teachers</t>
  </si>
  <si>
    <t>Wisconsin RS</t>
  </si>
  <si>
    <t>Wyoming Public Employees</t>
  </si>
  <si>
    <t>Arizona State Corrections Officers</t>
  </si>
  <si>
    <t>Connecticut Municipal</t>
  </si>
  <si>
    <t>Iowa Municipal Fire and Police</t>
  </si>
  <si>
    <t>Louisiana Municipal Police</t>
  </si>
  <si>
    <t>Louisiana Schools</t>
  </si>
  <si>
    <t>Louisiana Parochial Employees</t>
  </si>
  <si>
    <t>Minnesota Police and Fire</t>
  </si>
  <si>
    <t>Oklahoma Police</t>
  </si>
  <si>
    <t>Utah Public Safety</t>
  </si>
  <si>
    <t>Pennsylvania Municipal</t>
  </si>
  <si>
    <t>Alameda County ERS</t>
  </si>
  <si>
    <t>Kern County ERS</t>
  </si>
  <si>
    <t>Los Angeles ERS</t>
  </si>
  <si>
    <t>Los Angeles Fire and Police</t>
  </si>
  <si>
    <t>Los Angeles Water and Power</t>
  </si>
  <si>
    <t>Orange County ERS</t>
  </si>
  <si>
    <t>Sacramento County ERS</t>
  </si>
  <si>
    <t>San Diego City ERS</t>
  </si>
  <si>
    <t>Chicago Municipal</t>
  </si>
  <si>
    <t>Chicago Police</t>
  </si>
  <si>
    <t>Cook County ERS</t>
  </si>
  <si>
    <t>Boston RS</t>
  </si>
  <si>
    <t>New York City Fire</t>
  </si>
  <si>
    <t>New York City Police</t>
  </si>
  <si>
    <t>Milwaukee City ERS</t>
  </si>
  <si>
    <t>Philadelphia Municipal</t>
  </si>
  <si>
    <t>Dallas Police and Fire</t>
  </si>
  <si>
    <t>Detroit Police and Fire</t>
  </si>
  <si>
    <t>Baltimore Fire and Police</t>
  </si>
  <si>
    <t>Seattle ERS</t>
  </si>
  <si>
    <t>Portland Fire and Police</t>
  </si>
  <si>
    <t>Nashville-Davidson ERS</t>
  </si>
  <si>
    <t>Jacksonville ERS</t>
  </si>
  <si>
    <t>Cincinnati ERS</t>
  </si>
  <si>
    <t>Atlanta ERS</t>
  </si>
  <si>
    <t>Omaha School</t>
  </si>
  <si>
    <t>Baton Rouge City Parish RS</t>
  </si>
  <si>
    <t>Fairfax County ERS</t>
  </si>
  <si>
    <t>Detroit General RS</t>
  </si>
  <si>
    <t>Montgomery County Maryland ERS</t>
  </si>
  <si>
    <t>Milwaukee County ERS</t>
  </si>
  <si>
    <t>Miami Fire and Police</t>
  </si>
  <si>
    <t>Providence ERS</t>
  </si>
  <si>
    <t>Hartford MERF</t>
  </si>
  <si>
    <t>Birmingham RRS</t>
  </si>
  <si>
    <t>Omaha Police and Fire</t>
  </si>
  <si>
    <t>Atlanta Police</t>
  </si>
  <si>
    <t>Colorado State and School</t>
  </si>
  <si>
    <t>Kansas City Missouri ERS</t>
  </si>
  <si>
    <t>Tucson Supplemental RS</t>
  </si>
  <si>
    <t>Lexington-Fayette County Police and Fire</t>
  </si>
  <si>
    <t>Oklahoma City ERS</t>
  </si>
  <si>
    <t>Wichita ERS</t>
  </si>
  <si>
    <t>New Orleans ERS</t>
  </si>
  <si>
    <t>New Castle County Pension</t>
  </si>
  <si>
    <t>Charlotte Firefighters' RS</t>
  </si>
  <si>
    <t>Pittsburgh Police</t>
  </si>
  <si>
    <t>Anchorage Police and Fire</t>
  </si>
  <si>
    <t>Sioux Falls ERS</t>
  </si>
  <si>
    <t>Marion County Law Enforcement-Sheriff</t>
  </si>
  <si>
    <t>Burlington ERS</t>
  </si>
  <si>
    <t>Little Rock Firemen’s Fund</t>
  </si>
  <si>
    <t xml:space="preserve">Charleston, WV Firemen's Pension </t>
  </si>
  <si>
    <t>Manchester ERS</t>
  </si>
  <si>
    <t>Knox County Teachers' DB Plan</t>
  </si>
  <si>
    <t>Bismarck Employees' Pension Plan</t>
  </si>
  <si>
    <t>Des Moines Water Works</t>
  </si>
  <si>
    <t>Greenville Fire Pension Plan</t>
  </si>
  <si>
    <t>Delaware County and Municipal Employees</t>
  </si>
  <si>
    <t>Pittsburgh Municipal</t>
  </si>
  <si>
    <t>Louisiana Municipal Employees</t>
  </si>
  <si>
    <t>Vermont Municipal Employees</t>
  </si>
  <si>
    <t>St. Louis Employees</t>
  </si>
  <si>
    <t>Dallas ERS</t>
  </si>
  <si>
    <t>Jersey City Municipal Employees</t>
  </si>
  <si>
    <t>Omaha ERS</t>
  </si>
  <si>
    <t>Houston Municipal</t>
  </si>
  <si>
    <t>ActFundedRatio_GASB</t>
  </si>
  <si>
    <t>FundedGroup</t>
  </si>
  <si>
    <t>fy</t>
  </si>
  <si>
    <t>FundedGroup</t>
  </si>
  <si>
    <t>ActFundedRatio_GASB</t>
  </si>
  <si>
    <t>fy</t>
  </si>
  <si>
    <t>InvestmentReturnAssumption_GASB</t>
  </si>
  <si>
    <t>InvestmentReturn_1yr</t>
  </si>
  <si>
    <t>InvestmentReturn_since2010</t>
  </si>
  <si>
    <t>ActuarialReturn_since2010</t>
  </si>
  <si>
    <t>fy</t>
  </si>
  <si>
    <t>CRR_ARC_LevelDollar</t>
  </si>
  <si>
    <t>payroll</t>
  </si>
  <si>
    <t>LevelDollar_Rate</t>
  </si>
  <si>
    <t>fy</t>
  </si>
  <si>
    <t>SocSecCovered</t>
  </si>
  <si>
    <t>ARC_Analysis</t>
  </si>
  <si>
    <t>payroll</t>
  </si>
  <si>
    <t>NormCostAmount_ER</t>
  </si>
  <si>
    <t>fy</t>
  </si>
  <si>
    <t>UAAL_GASB</t>
  </si>
  <si>
    <t>fy</t>
  </si>
  <si>
    <t>contrib_tot</t>
  </si>
  <si>
    <t>NormCostAmount_ER</t>
  </si>
  <si>
    <t>payroll</t>
  </si>
  <si>
    <t>fy</t>
  </si>
  <si>
    <t>contrib_tot</t>
  </si>
  <si>
    <t>NormCostAmount_ER</t>
  </si>
  <si>
    <t>payroll</t>
  </si>
  <si>
    <t>Funded ratio</t>
  </si>
  <si>
    <t>*When using these data, please cite the Center for Retirement Research at Boston College.</t>
  </si>
  <si>
    <t>Amortization payment</t>
  </si>
  <si>
    <t>Employer normal cost</t>
  </si>
  <si>
    <t>Percentage of plans</t>
  </si>
  <si>
    <t>Assumed payroll growth</t>
  </si>
  <si>
    <t>Actual payroll growth</t>
  </si>
  <si>
    <r>
      <t xml:space="preserve">Figure 1. </t>
    </r>
    <r>
      <rPr>
        <i/>
        <sz val="12"/>
        <rFont val="Times New Roman"/>
        <family val="1"/>
      </rPr>
      <t>Aggregate Funded Ratio for State and Local Pension Plans, FY 1990-2021</t>
    </r>
  </si>
  <si>
    <r>
      <t xml:space="preserve">Figure 2. </t>
    </r>
    <r>
      <rPr>
        <i/>
        <sz val="12"/>
        <rFont val="Times New Roman"/>
        <family val="1"/>
      </rPr>
      <t>Required Annual Contribution as a Percentage of Payrolls, FY 2000-2021</t>
    </r>
  </si>
  <si>
    <r>
      <t xml:space="preserve">Figure 3. </t>
    </r>
    <r>
      <rPr>
        <i/>
        <sz val="12"/>
        <rFont val="Times New Roman"/>
        <family val="1"/>
      </rPr>
      <t>State and Local Employees as a Percentage of Total U.S. Population, 2001-2021</t>
    </r>
  </si>
  <si>
    <r>
      <t xml:space="preserve">Source: </t>
    </r>
    <r>
      <rPr>
        <sz val="10"/>
        <rFont val="Times New Roman"/>
        <family val="1"/>
      </rPr>
      <t>Authors’ calculations using data from the U.S. Bureau of Labor Statistics (BLS) (2001-2021) accessed through the Federal Reserve Bank of St. Louis.</t>
    </r>
  </si>
  <si>
    <t>Employees</t>
  </si>
  <si>
    <r>
      <t xml:space="preserve">Figure 4. </t>
    </r>
    <r>
      <rPr>
        <i/>
        <sz val="12"/>
        <rFont val="Times New Roman"/>
        <family val="1"/>
      </rPr>
      <t>Comparison of Actual and Expected State and Local Payroll Growth, FY 2001-2021</t>
    </r>
  </si>
  <si>
    <t>Note: Payroll for 2020 is imputed using month-to-month rates of change from the BLS.</t>
  </si>
  <si>
    <r>
      <t xml:space="preserve">Figure A1. </t>
    </r>
    <r>
      <rPr>
        <i/>
        <sz val="12"/>
        <rFont val="Times New Roman"/>
        <family val="1"/>
      </rPr>
      <t xml:space="preserve">Actuarial vs. Market Value of State and Local Pension Assets, FY 2008-2021, Trillions of Dollars </t>
    </r>
  </si>
  <si>
    <r>
      <t xml:space="preserve">Sources: </t>
    </r>
    <r>
      <rPr>
        <sz val="10"/>
        <color rgb="FF221E1F"/>
        <rFont val="Times New Roman"/>
        <family val="1"/>
      </rPr>
      <t>Authors’ estimates based on various plan financial reports; and PPD (2001-2020). </t>
    </r>
  </si>
  <si>
    <r>
      <rPr>
        <i/>
        <sz val="10"/>
        <rFont val="Times New Roman"/>
        <family val="1"/>
      </rPr>
      <t>Sources:</t>
    </r>
    <r>
      <rPr>
        <sz val="10"/>
        <rFont val="Times New Roman"/>
        <family val="1"/>
      </rPr>
      <t xml:space="preserve"> Various actuarial valuations and financial reports; PPD (2001-2020); and BLS (2001-2021) accessed through the Federal Reserve Bank of St. Louis.</t>
    </r>
  </si>
  <si>
    <r>
      <t xml:space="preserve">Sources: </t>
    </r>
    <r>
      <rPr>
        <sz val="10"/>
        <rFont val="Times New Roman"/>
        <family val="1"/>
      </rPr>
      <t>Authors’ estimates based on various plan financial reports; and PPD (2001-2020).</t>
    </r>
  </si>
  <si>
    <r>
      <t>Sources:</t>
    </r>
    <r>
      <rPr>
        <sz val="10"/>
        <rFont val="Times New Roman"/>
        <family val="1"/>
      </rPr>
      <t xml:space="preserve"> Authors’ estimates based on various plan financial reports; and </t>
    </r>
    <r>
      <rPr>
        <i/>
        <sz val="10"/>
        <rFont val="Times New Roman"/>
        <family val="1"/>
      </rPr>
      <t xml:space="preserve">Public Plans Database </t>
    </r>
    <r>
      <rPr>
        <sz val="10"/>
        <rFont val="Times New Roman"/>
        <family val="1"/>
      </rPr>
      <t>(PPD) (2001-2020).</t>
    </r>
  </si>
  <si>
    <r>
      <t xml:space="preserve">Figure B1. </t>
    </r>
    <r>
      <rPr>
        <i/>
        <sz val="12"/>
        <rFont val="Times New Roman"/>
        <family val="1"/>
      </rPr>
      <t>Distribution of Plans by Funded Ratio, FY 2021</t>
    </r>
  </si>
  <si>
    <r>
      <t xml:space="preserve">Sources: </t>
    </r>
    <r>
      <rPr>
        <sz val="10"/>
        <rFont val="Times New Roman"/>
        <family val="1"/>
      </rPr>
      <t>Authors’ estimates based on various plan financial reports; and PPD (2001-2020).</t>
    </r>
    <r>
      <rPr>
        <i/>
        <sz val="10"/>
        <rFont val="Times New Roman"/>
        <family val="1"/>
      </rPr>
      <t xml:space="preserve"> </t>
    </r>
  </si>
  <si>
    <r>
      <t xml:space="preserve">Figure B2. </t>
    </r>
    <r>
      <rPr>
        <i/>
        <sz val="12"/>
        <rFont val="Times New Roman"/>
        <family val="1"/>
      </rPr>
      <t>Average Funded Ratios for Plans Grouped by 2021 Funded Status, FY 2001-2021</t>
    </r>
  </si>
  <si>
    <r>
      <t xml:space="preserve">Figure C2. </t>
    </r>
    <r>
      <rPr>
        <i/>
        <sz val="12"/>
        <rFont val="Times New Roman"/>
        <family val="1"/>
      </rPr>
      <t>Aggregate Percentage of Actuarially Determined Contribution Paid, FY 2001-2020</t>
    </r>
  </si>
  <si>
    <t>Note: 2020 data include roughly half of PPD plans, which also represent about half of total members in PPD plans. </t>
  </si>
  <si>
    <t xml:space="preserve">Sources: Various actuarial valuations and financial reports; and PPD (2001-2020). </t>
  </si>
  <si>
    <t>Contribution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</si>
</sst>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 #,##0_);_(* \(#,##0\);_(* &quot;-&quot;??_);_(@_)"/>
    <numFmt numFmtId="166" formatCode="_(* #,##0.0_);_(* \(#,##0.0\);_(* &quot;-&quot;??_);_(@_)"/>
    <numFmt numFmtId="167" formatCode="&quot;$&quot;#,##0.0_);\(&quot;$&quot;#,##0.0\)"/>
  </numFmts>
  <fonts count="15" x14ac:knownFonts="1">
    <font>
      <sz val="11"/>
      <name val="Calibri"/>
    </font>
    <font>
      <sz val="11"/>
      <name val="Calibri"/>
      <family val="2"/>
    </font>
    <font>
      <sz val="12"/>
      <name val="Times New Roman"/>
      <family val="1"/>
    </font>
    <font>
      <sz val="11"/>
      <name val="Calibri"/>
      <family val="2"/>
    </font>
    <font>
      <sz val="11"/>
      <color rgb="FFFF0000"/>
      <name val="Calibri"/>
      <family val="2"/>
    </font>
    <font>
      <sz val="11"/>
      <name val="Calibri"/>
      <family val="2"/>
    </font>
    <font>
      <sz val="10"/>
      <name val="Arial"/>
      <family val="2"/>
    </font>
    <font>
      <sz val="13"/>
      <name val="Times New Roman"/>
      <family val="1"/>
    </font>
    <font>
      <i/>
      <sz val="10"/>
      <name val="Times New Roman"/>
      <family val="1"/>
    </font>
    <font>
      <sz val="11"/>
      <color theme="0"/>
      <name val="Calibri"/>
      <family val="2"/>
    </font>
    <font>
      <sz val="12"/>
      <color theme="1"/>
      <name val="Times New Roman"/>
      <family val="1"/>
    </font>
    <font>
      <i/>
      <sz val="12"/>
      <name val="Times New Roman"/>
      <family val="1"/>
    </font>
    <font>
      <sz val="10"/>
      <name val="Times New Roman"/>
      <family val="1"/>
    </font>
    <font>
      <i/>
      <sz val="10"/>
      <color rgb="FF221E1F"/>
      <name val="Times New Roman"/>
      <family val="1"/>
    </font>
    <font>
      <sz val="10"/>
      <color rgb="FF221E1F"/>
      <name val="Times New Roman"/>
      <family val="1"/>
    </font>
  </fonts>
  <fills count="5">
    <fill>
      <patternFill patternType="none"/>
    </fill>
    <fill>
      <patternFill patternType="gray125"/>
    </fill>
    <fill>
      <patternFill patternType="solid">
        <fgColor rgb="FFFF0000"/>
        <bgColor indexed="64"/>
      </patternFill>
    </fill>
    <fill>
      <patternFill patternType="solid">
        <fgColor theme="5" tint="0.59996337778862885"/>
        <bgColor indexed="64"/>
      </patternFill>
    </fill>
    <fill>
      <patternFill patternType="solid">
        <fgColor rgb="FFFFFF00"/>
        <bgColor indexed="64"/>
      </patternFill>
    </fill>
  </fills>
  <borders count="5">
    <border>
      <left/>
      <right/>
      <top/>
      <bottom/>
      <diagonal/>
    </border>
    <border>
      <left/>
      <right/>
      <top/>
      <bottom/>
      <diagonal/>
    </border>
    <border>
      <left/>
      <right/>
      <top/>
      <bottom style="thin">
        <color indexed="64"/>
      </bottom>
      <diagonal/>
    </border>
    <border>
      <left/>
      <right/>
      <top style="thin">
        <color auto="1"/>
      </top>
      <bottom style="thin">
        <color auto="1"/>
      </bottom>
      <diagonal/>
    </border>
    <border>
      <left/>
      <right/>
      <top style="thin">
        <color auto="1"/>
      </top>
      <bottom/>
      <diagonal/>
    </border>
  </borders>
  <cellStyleXfs count="6">
    <xf numFmtId="0" fontId="0" fillId="0" borderId="0"/>
    <xf numFmtId="9" fontId="1"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0" fontId="6" fillId="0" borderId="1"/>
    <xf numFmtId="9" fontId="6" fillId="0" borderId="1" applyFont="0" applyFill="0" applyBorder="0" applyAlignment="0" applyProtection="0"/>
  </cellStyleXfs>
  <cellXfs count="64">
    <xf numFmtId="0" fontId="0" fillId="0" borderId="0" xfId="0"/>
    <xf numFmtId="1" fontId="0" fillId="0" borderId="1" xfId="0" applyNumberFormat="1" applyBorder="1"/>
    <xf numFmtId="164" fontId="0" fillId="0" borderId="0" xfId="1" applyNumberFormat="1" applyFont="1"/>
    <xf numFmtId="0" fontId="2" fillId="0" borderId="0" xfId="0" applyFont="1"/>
    <xf numFmtId="0" fontId="1" fillId="0" borderId="0" xfId="0" applyFont="1"/>
    <xf numFmtId="0" fontId="0" fillId="2" borderId="0" xfId="0" applyFill="1"/>
    <xf numFmtId="0" fontId="0" fillId="3" borderId="0" xfId="0" applyFill="1"/>
    <xf numFmtId="0" fontId="4" fillId="0" borderId="0" xfId="0" applyFont="1"/>
    <xf numFmtId="0" fontId="4" fillId="0" borderId="0" xfId="0" applyFont="1" applyFill="1"/>
    <xf numFmtId="164" fontId="0" fillId="0" borderId="0" xfId="0" applyNumberFormat="1"/>
    <xf numFmtId="165" fontId="0" fillId="0" borderId="0" xfId="3" applyNumberFormat="1" applyFont="1"/>
    <xf numFmtId="0" fontId="0" fillId="4" borderId="0" xfId="0" applyFill="1"/>
    <xf numFmtId="165" fontId="0" fillId="0" borderId="0" xfId="0" applyNumberFormat="1"/>
    <xf numFmtId="43" fontId="0" fillId="0" borderId="0" xfId="0" applyNumberFormat="1"/>
    <xf numFmtId="0" fontId="0" fillId="0" borderId="0" xfId="0" applyAlignment="1">
      <alignment horizontal="center"/>
    </xf>
    <xf numFmtId="165" fontId="0" fillId="0" borderId="0" xfId="3" quotePrefix="1" applyNumberFormat="1" applyFont="1"/>
    <xf numFmtId="165" fontId="0" fillId="4" borderId="0" xfId="3" applyNumberFormat="1" applyFont="1" applyFill="1"/>
    <xf numFmtId="43" fontId="0" fillId="4" borderId="0" xfId="0" applyNumberFormat="1" applyFill="1"/>
    <xf numFmtId="165" fontId="0" fillId="4" borderId="0" xfId="0" applyNumberFormat="1" applyFill="1"/>
    <xf numFmtId="166" fontId="0" fillId="4" borderId="0" xfId="0" applyNumberFormat="1" applyFill="1"/>
    <xf numFmtId="9" fontId="0" fillId="4" borderId="0" xfId="0" applyNumberFormat="1" applyFill="1"/>
    <xf numFmtId="0" fontId="7" fillId="0" borderId="0" xfId="0" applyFont="1"/>
    <xf numFmtId="0" fontId="0" fillId="0" borderId="0" xfId="0" applyAlignment="1">
      <alignment horizontal="center"/>
    </xf>
    <xf numFmtId="164" fontId="2" fillId="0" borderId="0" xfId="1" applyNumberFormat="1" applyFont="1"/>
    <xf numFmtId="0" fontId="2" fillId="0" borderId="0" xfId="0" applyFont="1" applyAlignment="1">
      <alignment horizontal="left"/>
    </xf>
    <xf numFmtId="0" fontId="2" fillId="0" borderId="0" xfId="0" applyFont="1" applyAlignment="1">
      <alignment horizontal="center"/>
    </xf>
    <xf numFmtId="0" fontId="2" fillId="0" borderId="1" xfId="0" applyFont="1" applyBorder="1" applyAlignment="1">
      <alignment horizontal="left"/>
    </xf>
    <xf numFmtId="164" fontId="2" fillId="0" borderId="1" xfId="1" applyNumberFormat="1" applyFont="1" applyBorder="1" applyAlignment="1">
      <alignment horizontal="center"/>
    </xf>
    <xf numFmtId="0" fontId="2" fillId="0" borderId="2" xfId="0" applyFont="1" applyBorder="1" applyAlignment="1">
      <alignment horizontal="left"/>
    </xf>
    <xf numFmtId="164" fontId="2" fillId="0" borderId="2" xfId="1" applyNumberFormat="1" applyFont="1" applyBorder="1" applyAlignment="1">
      <alignment horizontal="center"/>
    </xf>
    <xf numFmtId="0" fontId="2" fillId="0" borderId="3" xfId="0" applyFont="1" applyBorder="1" applyAlignment="1">
      <alignment horizontal="left"/>
    </xf>
    <xf numFmtId="0" fontId="2" fillId="0" borderId="3" xfId="0" applyFont="1" applyBorder="1" applyAlignment="1">
      <alignment horizontal="center"/>
    </xf>
    <xf numFmtId="0" fontId="8" fillId="0" borderId="0" xfId="0" applyFont="1" applyAlignment="1">
      <alignment horizontal="left"/>
    </xf>
    <xf numFmtId="0" fontId="8" fillId="0" borderId="0" xfId="0" applyFont="1"/>
    <xf numFmtId="0" fontId="0" fillId="0" borderId="0" xfId="0" applyAlignment="1">
      <alignment horizontal="left"/>
    </xf>
    <xf numFmtId="1" fontId="0" fillId="0" borderId="1" xfId="0" applyNumberFormat="1" applyBorder="1" applyAlignment="1">
      <alignment horizontal="left"/>
    </xf>
    <xf numFmtId="1" fontId="2" fillId="0" borderId="1" xfId="0" applyNumberFormat="1" applyFont="1" applyBorder="1" applyAlignment="1">
      <alignment horizontal="left"/>
    </xf>
    <xf numFmtId="1" fontId="2" fillId="0" borderId="2" xfId="0" applyNumberFormat="1" applyFont="1" applyBorder="1" applyAlignment="1">
      <alignment horizontal="left"/>
    </xf>
    <xf numFmtId="10" fontId="2" fillId="0" borderId="1" xfId="0" applyNumberFormat="1" applyFont="1" applyBorder="1" applyAlignment="1">
      <alignment horizontal="center"/>
    </xf>
    <xf numFmtId="10" fontId="2" fillId="0" borderId="2" xfId="0" applyNumberFormat="1" applyFont="1" applyBorder="1" applyAlignment="1">
      <alignment horizontal="center"/>
    </xf>
    <xf numFmtId="0" fontId="10" fillId="0" borderId="3" xfId="0" applyFont="1" applyBorder="1" applyAlignment="1">
      <alignment horizontal="center"/>
    </xf>
    <xf numFmtId="0" fontId="9" fillId="0" borderId="0" xfId="0" applyFont="1" applyAlignment="1">
      <alignment horizontal="center"/>
    </xf>
    <xf numFmtId="10" fontId="10" fillId="0" borderId="0" xfId="0" applyNumberFormat="1" applyFont="1" applyAlignment="1">
      <alignment horizontal="center"/>
    </xf>
    <xf numFmtId="10" fontId="10" fillId="0" borderId="2" xfId="0" applyNumberFormat="1" applyFont="1" applyBorder="1" applyAlignment="1">
      <alignment horizontal="center"/>
    </xf>
    <xf numFmtId="165" fontId="2" fillId="0" borderId="0" xfId="3" applyNumberFormat="1" applyFont="1"/>
    <xf numFmtId="164" fontId="2" fillId="0" borderId="1" xfId="5" applyNumberFormat="1" applyFont="1" applyAlignment="1">
      <alignment horizontal="center"/>
    </xf>
    <xf numFmtId="0" fontId="2" fillId="0" borderId="1" xfId="4" applyFont="1" applyAlignment="1">
      <alignment horizontal="left"/>
    </xf>
    <xf numFmtId="0" fontId="2" fillId="0" borderId="4" xfId="4" applyFont="1" applyBorder="1" applyAlignment="1">
      <alignment horizontal="left"/>
    </xf>
    <xf numFmtId="164" fontId="2" fillId="0" borderId="4" xfId="5" applyNumberFormat="1" applyFont="1" applyBorder="1" applyAlignment="1">
      <alignment horizontal="center"/>
    </xf>
    <xf numFmtId="0" fontId="2" fillId="0" borderId="1" xfId="4" applyFont="1" applyBorder="1" applyAlignment="1">
      <alignment horizontal="left"/>
    </xf>
    <xf numFmtId="164" fontId="2" fillId="0" borderId="1" xfId="5" applyNumberFormat="1" applyFont="1" applyBorder="1" applyAlignment="1">
      <alignment horizontal="center"/>
    </xf>
    <xf numFmtId="0" fontId="2" fillId="0" borderId="2" xfId="4" applyFont="1" applyBorder="1" applyAlignment="1">
      <alignment horizontal="left"/>
    </xf>
    <xf numFmtId="164" fontId="2" fillId="0" borderId="2" xfId="5" applyNumberFormat="1" applyFont="1" applyBorder="1" applyAlignment="1">
      <alignment horizontal="center"/>
    </xf>
    <xf numFmtId="167" fontId="2" fillId="0" borderId="1" xfId="2" applyNumberFormat="1" applyFont="1" applyBorder="1" applyAlignment="1">
      <alignment horizontal="center"/>
    </xf>
    <xf numFmtId="167" fontId="2" fillId="0" borderId="2" xfId="2" applyNumberFormat="1" applyFont="1" applyBorder="1" applyAlignment="1">
      <alignment horizontal="center"/>
    </xf>
    <xf numFmtId="9" fontId="2" fillId="0" borderId="1" xfId="0" applyNumberFormat="1" applyFont="1" applyBorder="1" applyAlignment="1">
      <alignment horizontal="left"/>
    </xf>
    <xf numFmtId="0" fontId="0" fillId="0" borderId="0" xfId="0" applyAlignment="1">
      <alignment horizontal="center"/>
    </xf>
    <xf numFmtId="0" fontId="0" fillId="0" borderId="0" xfId="0" applyAlignment="1">
      <alignment horizontal="center"/>
    </xf>
    <xf numFmtId="164" fontId="2" fillId="0" borderId="0" xfId="1" applyNumberFormat="1" applyFont="1" applyAlignment="1">
      <alignment horizontal="center"/>
    </xf>
    <xf numFmtId="10" fontId="2" fillId="0" borderId="1" xfId="1" applyNumberFormat="1" applyFont="1" applyBorder="1" applyAlignment="1">
      <alignment horizontal="center"/>
    </xf>
    <xf numFmtId="10" fontId="2" fillId="0" borderId="2" xfId="1" applyNumberFormat="1" applyFont="1" applyBorder="1" applyAlignment="1">
      <alignment horizontal="center"/>
    </xf>
    <xf numFmtId="0" fontId="12" fillId="0" borderId="0" xfId="0" applyFont="1" applyAlignment="1">
      <alignment horizontal="left"/>
    </xf>
    <xf numFmtId="0" fontId="13" fillId="0" borderId="0" xfId="0" applyFont="1"/>
    <xf numFmtId="0" fontId="14" fillId="0" borderId="0" xfId="0" applyFont="1"/>
  </cellXfs>
  <cellStyles count="6">
    <cellStyle name="Comma" xfId="3" builtinId="3"/>
    <cellStyle name="Currency" xfId="2" builtinId="4"/>
    <cellStyle name="Normal" xfId="0" builtinId="0"/>
    <cellStyle name="Normal 4" xfId="4" xr:uid="{CB366BCC-6B29-4C1E-9D14-1FAC680C557D}"/>
    <cellStyle name="Percent" xfId="1" builtinId="5"/>
    <cellStyle name="Percent 2" xfId="5" xr:uid="{D9F2879B-15FF-4484-8F2F-7C20BB877981}"/>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2.2926634768740028E-2"/>
          <c:w val="0.86464435695538056"/>
          <c:h val="0.83475003124609426"/>
        </c:manualLayout>
      </c:layout>
      <c:barChart>
        <c:barDir val="col"/>
        <c:grouping val="clustered"/>
        <c:varyColors val="0"/>
        <c:ser>
          <c:idx val="0"/>
          <c:order val="0"/>
          <c:spPr>
            <a:solidFill>
              <a:srgbClr val="800000"/>
            </a:solidFill>
            <a:ln w="3175">
              <a:solidFill>
                <a:schemeClr val="tx1"/>
              </a:solidFill>
            </a:ln>
          </c:spPr>
          <c:invertIfNegative val="0"/>
          <c:dPt>
            <c:idx val="13"/>
            <c:invertIfNegative val="0"/>
            <c:bubble3D val="0"/>
            <c:spPr>
              <a:solidFill>
                <a:srgbClr val="800000"/>
              </a:solidFill>
              <a:ln w="3175">
                <a:solidFill>
                  <a:schemeClr val="tx1"/>
                </a:solidFill>
              </a:ln>
            </c:spPr>
            <c:extLst>
              <c:ext xmlns:c16="http://schemas.microsoft.com/office/drawing/2014/chart" uri="{C3380CC4-5D6E-409C-BE32-E72D297353CC}">
                <c16:uniqueId val="{00000001-7BD2-4E86-8481-15705BED60FA}"/>
              </c:ext>
            </c:extLst>
          </c:dPt>
          <c:dPt>
            <c:idx val="14"/>
            <c:invertIfNegative val="0"/>
            <c:bubble3D val="0"/>
            <c:spPr>
              <a:solidFill>
                <a:srgbClr val="800000"/>
              </a:solidFill>
              <a:ln w="3175">
                <a:solidFill>
                  <a:schemeClr val="tx1"/>
                </a:solidFill>
              </a:ln>
            </c:spPr>
            <c:extLst>
              <c:ext xmlns:c16="http://schemas.microsoft.com/office/drawing/2014/chart" uri="{C3380CC4-5D6E-409C-BE32-E72D297353CC}">
                <c16:uniqueId val="{00000003-7BD2-4E86-8481-15705BED60FA}"/>
              </c:ext>
            </c:extLst>
          </c:dPt>
          <c:dPt>
            <c:idx val="15"/>
            <c:invertIfNegative val="0"/>
            <c:bubble3D val="0"/>
            <c:spPr>
              <a:solidFill>
                <a:srgbClr val="800000"/>
              </a:solidFill>
              <a:ln w="3175">
                <a:solidFill>
                  <a:schemeClr val="tx1"/>
                </a:solidFill>
              </a:ln>
            </c:spPr>
            <c:extLst>
              <c:ext xmlns:c16="http://schemas.microsoft.com/office/drawing/2014/chart" uri="{C3380CC4-5D6E-409C-BE32-E72D297353CC}">
                <c16:uniqueId val="{00000005-7BD2-4E86-8481-15705BED60FA}"/>
              </c:ext>
            </c:extLst>
          </c:dPt>
          <c:dPt>
            <c:idx val="18"/>
            <c:invertIfNegative val="0"/>
            <c:bubble3D val="0"/>
            <c:spPr>
              <a:solidFill>
                <a:srgbClr val="800000"/>
              </a:solidFill>
              <a:ln w="3175">
                <a:solidFill>
                  <a:schemeClr val="tx1"/>
                </a:solidFill>
              </a:ln>
            </c:spPr>
            <c:extLst>
              <c:ext xmlns:c16="http://schemas.microsoft.com/office/drawing/2014/chart" uri="{C3380CC4-5D6E-409C-BE32-E72D297353CC}">
                <c16:uniqueId val="{00000007-7BD2-4E86-8481-15705BED60FA}"/>
              </c:ext>
            </c:extLst>
          </c:dPt>
          <c:dPt>
            <c:idx val="19"/>
            <c:invertIfNegative val="0"/>
            <c:bubble3D val="0"/>
            <c:spPr>
              <a:solidFill>
                <a:srgbClr val="800000"/>
              </a:solidFill>
              <a:ln w="3175">
                <a:solidFill>
                  <a:schemeClr val="tx1"/>
                </a:solidFill>
              </a:ln>
            </c:spPr>
            <c:extLst>
              <c:ext xmlns:c16="http://schemas.microsoft.com/office/drawing/2014/chart" uri="{C3380CC4-5D6E-409C-BE32-E72D297353CC}">
                <c16:uniqueId val="{00000009-7BD2-4E86-8481-15705BED60FA}"/>
              </c:ext>
            </c:extLst>
          </c:dPt>
          <c:dPt>
            <c:idx val="20"/>
            <c:invertIfNegative val="0"/>
            <c:bubble3D val="0"/>
            <c:spPr>
              <a:solidFill>
                <a:srgbClr val="800000"/>
              </a:solidFill>
              <a:ln w="3175">
                <a:solidFill>
                  <a:schemeClr val="tx1"/>
                </a:solidFill>
              </a:ln>
            </c:spPr>
            <c:extLst>
              <c:ext xmlns:c16="http://schemas.microsoft.com/office/drawing/2014/chart" uri="{C3380CC4-5D6E-409C-BE32-E72D297353CC}">
                <c16:uniqueId val="{0000000B-7BD2-4E86-8481-15705BED60FA}"/>
              </c:ext>
            </c:extLst>
          </c:dPt>
          <c:dPt>
            <c:idx val="21"/>
            <c:invertIfNegative val="0"/>
            <c:bubble3D val="0"/>
            <c:spPr>
              <a:solidFill>
                <a:srgbClr val="800000"/>
              </a:solidFill>
              <a:ln w="3175">
                <a:solidFill>
                  <a:schemeClr val="tx1"/>
                </a:solidFill>
              </a:ln>
            </c:spPr>
            <c:extLst>
              <c:ext xmlns:c16="http://schemas.microsoft.com/office/drawing/2014/chart" uri="{C3380CC4-5D6E-409C-BE32-E72D297353CC}">
                <c16:uniqueId val="{0000000D-7BD2-4E86-8481-15705BED60FA}"/>
              </c:ext>
            </c:extLst>
          </c:dPt>
          <c:dPt>
            <c:idx val="22"/>
            <c:invertIfNegative val="0"/>
            <c:bubble3D val="0"/>
            <c:spPr>
              <a:solidFill>
                <a:srgbClr val="800000"/>
              </a:solidFill>
              <a:ln w="3175">
                <a:solidFill>
                  <a:schemeClr val="tx1"/>
                </a:solidFill>
              </a:ln>
            </c:spPr>
            <c:extLst>
              <c:ext xmlns:c16="http://schemas.microsoft.com/office/drawing/2014/chart" uri="{C3380CC4-5D6E-409C-BE32-E72D297353CC}">
                <c16:uniqueId val="{0000000F-7BD2-4E86-8481-15705BED60FA}"/>
              </c:ext>
            </c:extLst>
          </c:dPt>
          <c:dPt>
            <c:idx val="23"/>
            <c:invertIfNegative val="0"/>
            <c:bubble3D val="0"/>
            <c:spPr>
              <a:solidFill>
                <a:srgbClr val="800000"/>
              </a:solidFill>
              <a:ln w="3175">
                <a:solidFill>
                  <a:schemeClr val="tx1"/>
                </a:solidFill>
              </a:ln>
            </c:spPr>
            <c:extLst>
              <c:ext xmlns:c16="http://schemas.microsoft.com/office/drawing/2014/chart" uri="{C3380CC4-5D6E-409C-BE32-E72D297353CC}">
                <c16:uniqueId val="{00000011-7BD2-4E86-8481-15705BED60FA}"/>
              </c:ext>
            </c:extLst>
          </c:dPt>
          <c:dPt>
            <c:idx val="24"/>
            <c:invertIfNegative val="0"/>
            <c:bubble3D val="0"/>
            <c:spPr>
              <a:solidFill>
                <a:srgbClr val="800000"/>
              </a:solidFill>
              <a:ln w="3175">
                <a:solidFill>
                  <a:schemeClr val="tx1"/>
                </a:solidFill>
              </a:ln>
            </c:spPr>
            <c:extLst>
              <c:ext xmlns:c16="http://schemas.microsoft.com/office/drawing/2014/chart" uri="{C3380CC4-5D6E-409C-BE32-E72D297353CC}">
                <c16:uniqueId val="{00000013-7BD2-4E86-8481-15705BED60FA}"/>
              </c:ext>
            </c:extLst>
          </c:dPt>
          <c:dPt>
            <c:idx val="26"/>
            <c:invertIfNegative val="0"/>
            <c:bubble3D val="0"/>
            <c:spPr>
              <a:solidFill>
                <a:srgbClr val="800000"/>
              </a:solidFill>
              <a:ln w="3175">
                <a:solidFill>
                  <a:schemeClr val="tx1"/>
                </a:solidFill>
              </a:ln>
            </c:spPr>
            <c:extLst>
              <c:ext xmlns:c16="http://schemas.microsoft.com/office/drawing/2014/chart" uri="{C3380CC4-5D6E-409C-BE32-E72D297353CC}">
                <c16:uniqueId val="{00000015-7BD2-4E86-8481-15705BED60FA}"/>
              </c:ext>
            </c:extLst>
          </c:dPt>
          <c:dPt>
            <c:idx val="27"/>
            <c:invertIfNegative val="0"/>
            <c:bubble3D val="0"/>
            <c:spPr>
              <a:pattFill prst="wdUpDiag">
                <a:fgClr>
                  <a:srgbClr val="800000"/>
                </a:fgClr>
                <a:bgClr>
                  <a:schemeClr val="bg1"/>
                </a:bgClr>
              </a:pattFill>
              <a:ln w="3175">
                <a:solidFill>
                  <a:schemeClr val="tx1"/>
                </a:solidFill>
              </a:ln>
            </c:spPr>
            <c:extLst>
              <c:ext xmlns:c16="http://schemas.microsoft.com/office/drawing/2014/chart" uri="{C3380CC4-5D6E-409C-BE32-E72D297353CC}">
                <c16:uniqueId val="{00000017-433B-46C0-9672-8D858C7FDFAA}"/>
              </c:ext>
            </c:extLst>
          </c:dPt>
          <c:dLbls>
            <c:dLbl>
              <c:idx val="0"/>
              <c:delete val="1"/>
              <c:extLst>
                <c:ext xmlns:c15="http://schemas.microsoft.com/office/drawing/2012/chart" uri="{CE6537A1-D6FC-4f65-9D91-7224C49458BB}"/>
                <c:ext xmlns:c16="http://schemas.microsoft.com/office/drawing/2014/chart" uri="{C3380CC4-5D6E-409C-BE32-E72D297353CC}">
                  <c16:uniqueId val="{00000016-7BD2-4E86-8481-15705BED60FA}"/>
                </c:ext>
              </c:extLst>
            </c:dLbl>
            <c:dLbl>
              <c:idx val="6"/>
              <c:delete val="1"/>
              <c:extLst>
                <c:ext xmlns:c15="http://schemas.microsoft.com/office/drawing/2012/chart" uri="{CE6537A1-D6FC-4f65-9D91-7224C49458BB}"/>
                <c:ext xmlns:c16="http://schemas.microsoft.com/office/drawing/2014/chart" uri="{C3380CC4-5D6E-409C-BE32-E72D297353CC}">
                  <c16:uniqueId val="{00000017-7BD2-4E86-8481-15705BED60FA}"/>
                </c:ext>
              </c:extLst>
            </c:dLbl>
            <c:dLbl>
              <c:idx val="13"/>
              <c:delete val="1"/>
              <c:extLst>
                <c:ext xmlns:c15="http://schemas.microsoft.com/office/drawing/2012/chart" uri="{CE6537A1-D6FC-4f65-9D91-7224C49458BB}"/>
                <c:ext xmlns:c16="http://schemas.microsoft.com/office/drawing/2014/chart" uri="{C3380CC4-5D6E-409C-BE32-E72D297353CC}">
                  <c16:uniqueId val="{00000001-7BD2-4E86-8481-15705BED60FA}"/>
                </c:ext>
              </c:extLst>
            </c:dLbl>
            <c:dLbl>
              <c:idx val="16"/>
              <c:spPr>
                <a:no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BF1-2F43-B533-43A9F08AC38D}"/>
                </c:ext>
              </c:extLst>
            </c:dLbl>
            <c:dLbl>
              <c:idx val="18"/>
              <c:delete val="1"/>
              <c:extLst>
                <c:ext xmlns:c15="http://schemas.microsoft.com/office/drawing/2012/chart" uri="{CE6537A1-D6FC-4f65-9D91-7224C49458BB}"/>
                <c:ext xmlns:c16="http://schemas.microsoft.com/office/drawing/2014/chart" uri="{C3380CC4-5D6E-409C-BE32-E72D297353CC}">
                  <c16:uniqueId val="{00000007-7BD2-4E86-8481-15705BED60FA}"/>
                </c:ext>
              </c:extLst>
            </c:dLbl>
            <c:dLbl>
              <c:idx val="26"/>
              <c:layout>
                <c:manualLayout>
                  <c:x val="-1.541754155730544E-2"/>
                  <c:y val="1.58730158730158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BD2-4E86-8481-15705BED60FA}"/>
                </c:ext>
              </c:extLst>
            </c:dLbl>
            <c:dLbl>
              <c:idx val="27"/>
              <c:layout>
                <c:manualLayout>
                  <c:x val="-1.2357830271205914E-4"/>
                  <c:y val="-4.76190476190476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33B-46C0-9672-8D858C7FDFAA}"/>
                </c:ext>
              </c:extLst>
            </c:dLbl>
            <c:numFmt formatCode="0.0%" sourceLinked="0"/>
            <c:spPr>
              <a:noFill/>
              <a:ln>
                <a:noFill/>
              </a:ln>
              <a:effectLst/>
            </c:spPr>
            <c:txPr>
              <a:bodyPr wrap="square" lIns="0" tIns="18288" rIns="0" bIns="19050" anchor="ctr">
                <a:spAutoFit/>
              </a:bodyPr>
              <a:lstStyle/>
              <a:p>
                <a:pPr>
                  <a:defRPr sz="1200"/>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'Figure 1'!$A$25:$A$52</c:f>
              <c:numCache>
                <c:formatCode>General</c:formatCode>
                <c:ptCount val="28"/>
                <c:pt idx="0">
                  <c:v>1990</c:v>
                </c:pt>
                <c:pt idx="6">
                  <c:v>2000</c:v>
                </c:pt>
                <c:pt idx="11">
                  <c:v>2005</c:v>
                </c:pt>
                <c:pt idx="16">
                  <c:v>2010</c:v>
                </c:pt>
                <c:pt idx="21">
                  <c:v>2015</c:v>
                </c:pt>
                <c:pt idx="26">
                  <c:v>2020</c:v>
                </c:pt>
                <c:pt idx="27">
                  <c:v>2021</c:v>
                </c:pt>
              </c:numCache>
            </c:numRef>
          </c:cat>
          <c:val>
            <c:numRef>
              <c:f>'Figure 1'!$B$25:$B$52</c:f>
              <c:numCache>
                <c:formatCode>0.0%</c:formatCode>
                <c:ptCount val="28"/>
                <c:pt idx="0">
                  <c:v>0.79420000000000002</c:v>
                </c:pt>
                <c:pt idx="1">
                  <c:v>0.8085</c:v>
                </c:pt>
                <c:pt idx="2">
                  <c:v>0.82629999999999992</c:v>
                </c:pt>
                <c:pt idx="3">
                  <c:v>0.84868880000000002</c:v>
                </c:pt>
                <c:pt idx="4">
                  <c:v>0.87626850000000001</c:v>
                </c:pt>
                <c:pt idx="5">
                  <c:v>0.95967960000000008</c:v>
                </c:pt>
                <c:pt idx="6">
                  <c:v>1.0268710000000001</c:v>
                </c:pt>
                <c:pt idx="7">
                  <c:v>1.0184608869575853</c:v>
                </c:pt>
                <c:pt idx="8">
                  <c:v>0.9482905319639704</c:v>
                </c:pt>
                <c:pt idx="9">
                  <c:v>0.89044870987515301</c:v>
                </c:pt>
                <c:pt idx="10">
                  <c:v>0.87326133549282881</c:v>
                </c:pt>
                <c:pt idx="11">
                  <c:v>0.85219825320260789</c:v>
                </c:pt>
                <c:pt idx="12">
                  <c:v>0.85138494821073707</c:v>
                </c:pt>
                <c:pt idx="13">
                  <c:v>0.86272718660627656</c:v>
                </c:pt>
                <c:pt idx="14">
                  <c:v>0.84364249959586535</c:v>
                </c:pt>
                <c:pt idx="15">
                  <c:v>0.7827087208465866</c:v>
                </c:pt>
                <c:pt idx="16">
                  <c:v>0.75785401188393819</c:v>
                </c:pt>
                <c:pt idx="17">
                  <c:v>0.74346239223370569</c:v>
                </c:pt>
                <c:pt idx="18">
                  <c:v>0.72398958425708304</c:v>
                </c:pt>
                <c:pt idx="19">
                  <c:v>0.71962066651317935</c:v>
                </c:pt>
                <c:pt idx="20">
                  <c:v>0.73280038628056843</c:v>
                </c:pt>
                <c:pt idx="21">
                  <c:v>0.73241990357526432</c:v>
                </c:pt>
                <c:pt idx="22">
                  <c:v>0.71722076740173102</c:v>
                </c:pt>
                <c:pt idx="23">
                  <c:v>0.72123446211571129</c:v>
                </c:pt>
                <c:pt idx="24">
                  <c:v>0.72399807063255184</c:v>
                </c:pt>
                <c:pt idx="25">
                  <c:v>0.72608063802862277</c:v>
                </c:pt>
                <c:pt idx="26">
                  <c:v>0.72835087425932798</c:v>
                </c:pt>
                <c:pt idx="27">
                  <c:v>0.74739738037007397</c:v>
                </c:pt>
              </c:numCache>
            </c:numRef>
          </c:val>
          <c:extLst>
            <c:ext xmlns:c16="http://schemas.microsoft.com/office/drawing/2014/chart" uri="{C3380CC4-5D6E-409C-BE32-E72D297353CC}">
              <c16:uniqueId val="{00000019-7BD2-4E86-8481-15705BED60FA}"/>
            </c:ext>
          </c:extLst>
        </c:ser>
        <c:dLbls>
          <c:showLegendKey val="0"/>
          <c:showVal val="0"/>
          <c:showCatName val="0"/>
          <c:showSerName val="0"/>
          <c:showPercent val="0"/>
          <c:showBubbleSize val="0"/>
        </c:dLbls>
        <c:gapWidth val="150"/>
        <c:axId val="321736192"/>
        <c:axId val="275164544"/>
      </c:barChart>
      <c:catAx>
        <c:axId val="321736192"/>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200"/>
            </a:pPr>
            <a:endParaRPr lang="en-US"/>
          </a:p>
        </c:txPr>
        <c:crossAx val="275164544"/>
        <c:crosses val="autoZero"/>
        <c:auto val="1"/>
        <c:lblAlgn val="ctr"/>
        <c:lblOffset val="100"/>
        <c:tickLblSkip val="1"/>
        <c:tickMarkSkip val="2"/>
        <c:noMultiLvlLbl val="0"/>
      </c:catAx>
      <c:valAx>
        <c:axId val="275164544"/>
        <c:scaling>
          <c:orientation val="minMax"/>
          <c:max val="1.25"/>
          <c:min val="0"/>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200"/>
            </a:pPr>
            <a:endParaRPr lang="en-US"/>
          </a:p>
        </c:txPr>
        <c:crossAx val="321736192"/>
        <c:crosses val="autoZero"/>
        <c:crossBetween val="between"/>
        <c:majorUnit val="0.25"/>
      </c:valAx>
      <c:spPr>
        <a:noFill/>
        <a:ln w="25400">
          <a:noFill/>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Times New Roman" pitchFamily="18" charset="0"/>
          <a:ea typeface="Scala-Regular"/>
          <a:cs typeface="Times New Roman" pitchFamily="18" charset="0"/>
        </a:defRPr>
      </a:pPr>
      <a:endParaRPr lang="en-US"/>
    </a:p>
  </c:txPr>
  <c:printSettings>
    <c:headerFooter/>
    <c:pageMargins b="0.75000000000000244" l="0.70000000000000062" r="0.70000000000000062" t="0.75000000000000244"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636920384951881E-2"/>
          <c:w val="0.88431714785651794"/>
          <c:h val="0.82681352330958635"/>
        </c:manualLayout>
      </c:layout>
      <c:barChart>
        <c:barDir val="col"/>
        <c:grouping val="stacked"/>
        <c:varyColors val="0"/>
        <c:ser>
          <c:idx val="2"/>
          <c:order val="0"/>
          <c:tx>
            <c:strRef>
              <c:f>'Figure 2'!$B$25</c:f>
              <c:strCache>
                <c:ptCount val="1"/>
                <c:pt idx="0">
                  <c:v>Employer normal cost</c:v>
                </c:pt>
              </c:strCache>
            </c:strRef>
          </c:tx>
          <c:spPr>
            <a:solidFill>
              <a:schemeClr val="bg1">
                <a:lumMod val="75000"/>
              </a:schemeClr>
            </a:solidFill>
            <a:ln w="3175">
              <a:solidFill>
                <a:schemeClr val="tx1"/>
              </a:solidFill>
            </a:ln>
          </c:spPr>
          <c:invertIfNegative val="0"/>
          <c:cat>
            <c:numRef>
              <c:f>'Figure 2'!$A$26:$A$46</c:f>
              <c:numCache>
                <c:formatCode>0</c:formatCode>
                <c:ptCount val="21"/>
                <c:pt idx="0">
                  <c:v>2001</c:v>
                </c:pt>
                <c:pt idx="4">
                  <c:v>2005</c:v>
                </c:pt>
                <c:pt idx="9">
                  <c:v>2010</c:v>
                </c:pt>
                <c:pt idx="14">
                  <c:v>2015</c:v>
                </c:pt>
                <c:pt idx="19">
                  <c:v>2020</c:v>
                </c:pt>
                <c:pt idx="20">
                  <c:v>2021</c:v>
                </c:pt>
              </c:numCache>
            </c:numRef>
          </c:cat>
          <c:val>
            <c:numRef>
              <c:f>'Figure 2'!$B$26:$B$46</c:f>
              <c:numCache>
                <c:formatCode>0.00%</c:formatCode>
                <c:ptCount val="21"/>
                <c:pt idx="0">
                  <c:v>7.6220775830745796E-2</c:v>
                </c:pt>
                <c:pt idx="1">
                  <c:v>7.8267831034214225E-2</c:v>
                </c:pt>
                <c:pt idx="2">
                  <c:v>7.6996010032292075E-2</c:v>
                </c:pt>
                <c:pt idx="3">
                  <c:v>7.5456912246525232E-2</c:v>
                </c:pt>
                <c:pt idx="4">
                  <c:v>7.3101060499909873E-2</c:v>
                </c:pt>
                <c:pt idx="5">
                  <c:v>7.3621800669073534E-2</c:v>
                </c:pt>
                <c:pt idx="6">
                  <c:v>7.4005818620930253E-2</c:v>
                </c:pt>
                <c:pt idx="7">
                  <c:v>7.4126160585160528E-2</c:v>
                </c:pt>
                <c:pt idx="8">
                  <c:v>7.3594293666048291E-2</c:v>
                </c:pt>
                <c:pt idx="9">
                  <c:v>7.639961588262098E-2</c:v>
                </c:pt>
                <c:pt idx="10">
                  <c:v>7.0404463083804242E-2</c:v>
                </c:pt>
                <c:pt idx="11">
                  <c:v>6.9199321694837709E-2</c:v>
                </c:pt>
                <c:pt idx="12">
                  <c:v>6.6475583019198231E-2</c:v>
                </c:pt>
                <c:pt idx="13">
                  <c:v>6.5824682578014451E-2</c:v>
                </c:pt>
                <c:pt idx="14">
                  <c:v>6.4575389095209157E-2</c:v>
                </c:pt>
                <c:pt idx="15">
                  <c:v>6.5101317118381075E-2</c:v>
                </c:pt>
                <c:pt idx="16">
                  <c:v>6.742200285932988E-2</c:v>
                </c:pt>
                <c:pt idx="17">
                  <c:v>6.802532018197939E-2</c:v>
                </c:pt>
                <c:pt idx="18">
                  <c:v>6.9368918822826572E-2</c:v>
                </c:pt>
                <c:pt idx="19">
                  <c:v>6.9653065155315053E-2</c:v>
                </c:pt>
                <c:pt idx="20">
                  <c:v>6.978096107313575E-2</c:v>
                </c:pt>
              </c:numCache>
            </c:numRef>
          </c:val>
          <c:extLst>
            <c:ext xmlns:c16="http://schemas.microsoft.com/office/drawing/2014/chart" uri="{C3380CC4-5D6E-409C-BE32-E72D297353CC}">
              <c16:uniqueId val="{00000004-A271-4940-94AC-F70AFFC7DCE7}"/>
            </c:ext>
          </c:extLst>
        </c:ser>
        <c:ser>
          <c:idx val="3"/>
          <c:order val="1"/>
          <c:tx>
            <c:strRef>
              <c:f>'Figure 2'!$C$25</c:f>
              <c:strCache>
                <c:ptCount val="1"/>
                <c:pt idx="0">
                  <c:v>Amortization payment</c:v>
                </c:pt>
              </c:strCache>
            </c:strRef>
          </c:tx>
          <c:spPr>
            <a:solidFill>
              <a:srgbClr val="800000"/>
            </a:solidFill>
            <a:ln w="3175">
              <a:solidFill>
                <a:schemeClr val="tx1"/>
              </a:solidFill>
            </a:ln>
          </c:spPr>
          <c:invertIfNegative val="0"/>
          <c:cat>
            <c:numRef>
              <c:f>'Figure 2'!$A$26:$A$46</c:f>
              <c:numCache>
                <c:formatCode>0</c:formatCode>
                <c:ptCount val="21"/>
                <c:pt idx="0">
                  <c:v>2001</c:v>
                </c:pt>
                <c:pt idx="4">
                  <c:v>2005</c:v>
                </c:pt>
                <c:pt idx="9">
                  <c:v>2010</c:v>
                </c:pt>
                <c:pt idx="14">
                  <c:v>2015</c:v>
                </c:pt>
                <c:pt idx="19">
                  <c:v>2020</c:v>
                </c:pt>
                <c:pt idx="20">
                  <c:v>2021</c:v>
                </c:pt>
              </c:numCache>
            </c:numRef>
          </c:cat>
          <c:val>
            <c:numRef>
              <c:f>'Figure 2'!$C$26:$C$46</c:f>
              <c:numCache>
                <c:formatCode>0.00%</c:formatCode>
                <c:ptCount val="21"/>
                <c:pt idx="0">
                  <c:v>0</c:v>
                </c:pt>
                <c:pt idx="1">
                  <c:v>8.2608270881218832E-3</c:v>
                </c:pt>
                <c:pt idx="2">
                  <c:v>2.1645266156453347E-2</c:v>
                </c:pt>
                <c:pt idx="3">
                  <c:v>3.6850789984289423E-2</c:v>
                </c:pt>
                <c:pt idx="4">
                  <c:v>4.528282214595683E-2</c:v>
                </c:pt>
                <c:pt idx="5">
                  <c:v>4.5655583674450995E-2</c:v>
                </c:pt>
                <c:pt idx="6">
                  <c:v>4.3844452119879446E-2</c:v>
                </c:pt>
                <c:pt idx="7">
                  <c:v>4.8460133379663733E-2</c:v>
                </c:pt>
                <c:pt idx="8">
                  <c:v>7.0168268468313047E-2</c:v>
                </c:pt>
                <c:pt idx="9">
                  <c:v>9.0034634417087728E-2</c:v>
                </c:pt>
                <c:pt idx="10">
                  <c:v>9.9710755378463134E-2</c:v>
                </c:pt>
                <c:pt idx="11">
                  <c:v>0.11261662377469546</c:v>
                </c:pt>
                <c:pt idx="12">
                  <c:v>0.11546866444445777</c:v>
                </c:pt>
                <c:pt idx="13">
                  <c:v>0.11700412053049887</c:v>
                </c:pt>
                <c:pt idx="14">
                  <c:v>0.12160214565114433</c:v>
                </c:pt>
                <c:pt idx="15">
                  <c:v>0.12886565863692476</c:v>
                </c:pt>
                <c:pt idx="16">
                  <c:v>0.13046551655116828</c:v>
                </c:pt>
                <c:pt idx="17">
                  <c:v>0.137175280253997</c:v>
                </c:pt>
                <c:pt idx="18">
                  <c:v>0.14182104872833368</c:v>
                </c:pt>
                <c:pt idx="19">
                  <c:v>0.14366296268192419</c:v>
                </c:pt>
                <c:pt idx="20">
                  <c:v>0.14993405482007238</c:v>
                </c:pt>
              </c:numCache>
            </c:numRef>
          </c:val>
          <c:extLst>
            <c:ext xmlns:c16="http://schemas.microsoft.com/office/drawing/2014/chart" uri="{C3380CC4-5D6E-409C-BE32-E72D297353CC}">
              <c16:uniqueId val="{00000006-A271-4940-94AC-F70AFFC7DCE7}"/>
            </c:ext>
          </c:extLst>
        </c:ser>
        <c:dLbls>
          <c:showLegendKey val="0"/>
          <c:showVal val="0"/>
          <c:showCatName val="0"/>
          <c:showSerName val="0"/>
          <c:showPercent val="0"/>
          <c:showBubbleSize val="0"/>
        </c:dLbls>
        <c:gapWidth val="100"/>
        <c:overlap val="100"/>
        <c:axId val="150954368"/>
        <c:axId val="150955904"/>
        <c:extLst/>
      </c:barChart>
      <c:lineChart>
        <c:grouping val="standard"/>
        <c:varyColors val="0"/>
        <c:ser>
          <c:idx val="4"/>
          <c:order val="2"/>
          <c:tx>
            <c:strRef>
              <c:f>'Figure 2'!$D$25</c:f>
              <c:strCache>
                <c:ptCount val="1"/>
                <c:pt idx="0">
                  <c:v>ARC</c:v>
                </c:pt>
              </c:strCache>
            </c:strRef>
          </c:tx>
          <c:spPr>
            <a:ln>
              <a:no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8-A271-4940-94AC-F70AFFC7DCE7}"/>
                </c:ext>
              </c:extLst>
            </c:dLbl>
            <c:dLbl>
              <c:idx val="4"/>
              <c:delete val="1"/>
              <c:extLst>
                <c:ext xmlns:c15="http://schemas.microsoft.com/office/drawing/2012/chart" uri="{CE6537A1-D6FC-4f65-9D91-7224C49458BB}"/>
                <c:ext xmlns:c16="http://schemas.microsoft.com/office/drawing/2014/chart" uri="{C3380CC4-5D6E-409C-BE32-E72D297353CC}">
                  <c16:uniqueId val="{00000020-A271-4940-94AC-F70AFFC7DCE7}"/>
                </c:ext>
              </c:extLst>
            </c:dLbl>
            <c:dLbl>
              <c:idx val="8"/>
              <c:delete val="1"/>
              <c:extLst>
                <c:ext xmlns:c15="http://schemas.microsoft.com/office/drawing/2012/chart" uri="{CE6537A1-D6FC-4f65-9D91-7224C49458BB}"/>
                <c:ext xmlns:c16="http://schemas.microsoft.com/office/drawing/2014/chart" uri="{C3380CC4-5D6E-409C-BE32-E72D297353CC}">
                  <c16:uniqueId val="{0000000A-A271-4940-94AC-F70AFFC7DCE7}"/>
                </c:ext>
              </c:extLst>
            </c:dLbl>
            <c:dLbl>
              <c:idx val="11"/>
              <c:delete val="1"/>
              <c:extLst>
                <c:ext xmlns:c15="http://schemas.microsoft.com/office/drawing/2012/chart" uri="{CE6537A1-D6FC-4f65-9D91-7224C49458BB}"/>
                <c:ext xmlns:c16="http://schemas.microsoft.com/office/drawing/2014/chart" uri="{C3380CC4-5D6E-409C-BE32-E72D297353CC}">
                  <c16:uniqueId val="{0000000B-A271-4940-94AC-F70AFFC7DCE7}"/>
                </c:ext>
              </c:extLst>
            </c:dLbl>
            <c:dLbl>
              <c:idx val="15"/>
              <c:delete val="1"/>
              <c:extLst>
                <c:ext xmlns:c15="http://schemas.microsoft.com/office/drawing/2012/chart" uri="{CE6537A1-D6FC-4f65-9D91-7224C49458BB}"/>
                <c:ext xmlns:c16="http://schemas.microsoft.com/office/drawing/2014/chart" uri="{C3380CC4-5D6E-409C-BE32-E72D297353CC}">
                  <c16:uniqueId val="{0000000C-A271-4940-94AC-F70AFFC7DCE7}"/>
                </c:ext>
              </c:extLst>
            </c:dLbl>
            <c:dLbl>
              <c:idx val="19"/>
              <c:layout>
                <c:manualLayout>
                  <c:x val="-6.2263998250218722E-2"/>
                  <c:y val="-2.51340457442819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271-4940-94AC-F70AFFC7DCE7}"/>
                </c:ext>
              </c:extLst>
            </c:dLbl>
            <c:dLbl>
              <c:idx val="20"/>
              <c:layout>
                <c:manualLayout>
                  <c:x val="-1.337817147856518E-2"/>
                  <c:y val="-4.51931008623921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4B-4BA3-B8CD-1D2B33FA333A}"/>
                </c:ext>
              </c:extLst>
            </c:dLbl>
            <c:numFmt formatCode="0.0%" sourceLinked="0"/>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'Figure 2'!$A$26:$A$46</c:f>
              <c:numCache>
                <c:formatCode>0</c:formatCode>
                <c:ptCount val="21"/>
                <c:pt idx="0">
                  <c:v>2001</c:v>
                </c:pt>
                <c:pt idx="4">
                  <c:v>2005</c:v>
                </c:pt>
                <c:pt idx="9">
                  <c:v>2010</c:v>
                </c:pt>
                <c:pt idx="14">
                  <c:v>2015</c:v>
                </c:pt>
                <c:pt idx="19">
                  <c:v>2020</c:v>
                </c:pt>
                <c:pt idx="20">
                  <c:v>2021</c:v>
                </c:pt>
              </c:numCache>
            </c:numRef>
          </c:cat>
          <c:val>
            <c:numRef>
              <c:f>'Figure 2'!$D$26:$D$46</c:f>
              <c:numCache>
                <c:formatCode>0.00%</c:formatCode>
                <c:ptCount val="21"/>
                <c:pt idx="0">
                  <c:v>7.6220775830745796E-2</c:v>
                </c:pt>
                <c:pt idx="1">
                  <c:v>8.6528658122336108E-2</c:v>
                </c:pt>
                <c:pt idx="2">
                  <c:v>9.8641276188745422E-2</c:v>
                </c:pt>
                <c:pt idx="3">
                  <c:v>0.11230770223081465</c:v>
                </c:pt>
                <c:pt idx="4">
                  <c:v>0.1183838826458667</c:v>
                </c:pt>
                <c:pt idx="5">
                  <c:v>0.11927738434352453</c:v>
                </c:pt>
                <c:pt idx="6">
                  <c:v>0.1178502707408097</c:v>
                </c:pt>
                <c:pt idx="7">
                  <c:v>0.12258629396482426</c:v>
                </c:pt>
                <c:pt idx="8">
                  <c:v>0.14376256213436134</c:v>
                </c:pt>
                <c:pt idx="9">
                  <c:v>0.16643425029970871</c:v>
                </c:pt>
                <c:pt idx="10">
                  <c:v>0.17011521846226738</c:v>
                </c:pt>
                <c:pt idx="11">
                  <c:v>0.18181594546953317</c:v>
                </c:pt>
                <c:pt idx="12">
                  <c:v>0.18194424746365601</c:v>
                </c:pt>
                <c:pt idx="13">
                  <c:v>0.18282880310851332</c:v>
                </c:pt>
                <c:pt idx="14">
                  <c:v>0.18617753474635348</c:v>
                </c:pt>
                <c:pt idx="15">
                  <c:v>0.19396697575530583</c:v>
                </c:pt>
                <c:pt idx="16">
                  <c:v>0.19788751941049817</c:v>
                </c:pt>
                <c:pt idx="17">
                  <c:v>0.20520060043597638</c:v>
                </c:pt>
                <c:pt idx="18">
                  <c:v>0.21118996755116023</c:v>
                </c:pt>
                <c:pt idx="19">
                  <c:v>0.21331602783723924</c:v>
                </c:pt>
                <c:pt idx="20">
                  <c:v>0.21971501589320813</c:v>
                </c:pt>
              </c:numCache>
            </c:numRef>
          </c:val>
          <c:smooth val="0"/>
          <c:extLst>
            <c:ext xmlns:c16="http://schemas.microsoft.com/office/drawing/2014/chart" uri="{C3380CC4-5D6E-409C-BE32-E72D297353CC}">
              <c16:uniqueId val="{0000000F-A271-4940-94AC-F70AFFC7DCE7}"/>
            </c:ext>
          </c:extLst>
        </c:ser>
        <c:dLbls>
          <c:showLegendKey val="0"/>
          <c:showVal val="0"/>
          <c:showCatName val="0"/>
          <c:showSerName val="0"/>
          <c:showPercent val="0"/>
          <c:showBubbleSize val="0"/>
        </c:dLbls>
        <c:marker val="1"/>
        <c:smooth val="0"/>
        <c:axId val="150954368"/>
        <c:axId val="150955904"/>
      </c:lineChart>
      <c:catAx>
        <c:axId val="150954368"/>
        <c:scaling>
          <c:orientation val="minMax"/>
        </c:scaling>
        <c:delete val="0"/>
        <c:axPos val="b"/>
        <c:numFmt formatCode="General" sourceLinked="0"/>
        <c:majorTickMark val="out"/>
        <c:minorTickMark val="none"/>
        <c:tickLblPos val="low"/>
        <c:spPr>
          <a:ln w="3175"/>
        </c:spPr>
        <c:txPr>
          <a:bodyPr rot="-2700000"/>
          <a:lstStyle/>
          <a:p>
            <a:pPr>
              <a:defRPr/>
            </a:pPr>
            <a:endParaRPr lang="en-US"/>
          </a:p>
        </c:txPr>
        <c:crossAx val="150955904"/>
        <c:crosses val="autoZero"/>
        <c:auto val="0"/>
        <c:lblAlgn val="ctr"/>
        <c:lblOffset val="100"/>
        <c:tickLblSkip val="1"/>
        <c:noMultiLvlLbl val="0"/>
      </c:catAx>
      <c:valAx>
        <c:axId val="150955904"/>
        <c:scaling>
          <c:orientation val="minMax"/>
        </c:scaling>
        <c:delete val="0"/>
        <c:axPos val="l"/>
        <c:majorGridlines>
          <c:spPr>
            <a:ln w="3175"/>
          </c:spPr>
        </c:majorGridlines>
        <c:numFmt formatCode="0%" sourceLinked="0"/>
        <c:majorTickMark val="out"/>
        <c:minorTickMark val="none"/>
        <c:tickLblPos val="nextTo"/>
        <c:spPr>
          <a:ln w="3175"/>
        </c:spPr>
        <c:crossAx val="150954368"/>
        <c:crosses val="autoZero"/>
        <c:crossBetween val="between"/>
      </c:valAx>
      <c:spPr>
        <a:noFill/>
        <a:ln w="0">
          <a:noFill/>
        </a:ln>
      </c:spPr>
    </c:plotArea>
    <c:legend>
      <c:legendPos val="r"/>
      <c:legendEntry>
        <c:idx val="2"/>
        <c:delete val="1"/>
      </c:legendEntry>
      <c:layout>
        <c:manualLayout>
          <c:xMode val="edge"/>
          <c:yMode val="edge"/>
          <c:x val="0.10685695538057743"/>
          <c:y val="5.2512498437695281E-2"/>
          <c:w val="0.35371216097987751"/>
          <c:h val="0.11240719910011249"/>
        </c:manualLayout>
      </c:layout>
      <c:overlay val="0"/>
      <c:spPr>
        <a:solidFill>
          <a:schemeClr val="bg1"/>
        </a:solidFill>
        <a:ln w="3175">
          <a:solidFill>
            <a:schemeClr val="bg1">
              <a:lumMod val="50000"/>
            </a:schemeClr>
          </a:solidFill>
        </a:ln>
      </c:spPr>
    </c:legend>
    <c:plotVisOnly val="1"/>
    <c:dispBlanksAs val="gap"/>
    <c:showDLblsOverMax val="0"/>
  </c:chart>
  <c:spPr>
    <a:solidFill>
      <a:schemeClr val="bg1"/>
    </a:solidFill>
    <a:ln>
      <a:solidFill>
        <a:schemeClr val="bg1"/>
      </a:solid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5844269466317"/>
          <c:y val="2.636920384951881E-2"/>
          <c:w val="0.8570201224846894"/>
          <c:h val="0.83078177727784031"/>
        </c:manualLayout>
      </c:layout>
      <c:lineChart>
        <c:grouping val="standard"/>
        <c:varyColors val="0"/>
        <c:ser>
          <c:idx val="0"/>
          <c:order val="0"/>
          <c:tx>
            <c:v>Share of Population</c:v>
          </c:tx>
          <c:spPr>
            <a:ln w="28575" cap="rnd">
              <a:solidFill>
                <a:srgbClr val="800000"/>
              </a:solidFill>
              <a:round/>
            </a:ln>
            <a:effectLst/>
          </c:spPr>
          <c:marker>
            <c:symbol val="none"/>
          </c:marker>
          <c:cat>
            <c:numRef>
              <c:f>'Figure 3'!$A$25:$A$266</c:f>
              <c:numCache>
                <c:formatCode>General</c:formatCode>
                <c:ptCount val="242"/>
                <c:pt idx="0">
                  <c:v>2001</c:v>
                </c:pt>
                <c:pt idx="1">
                  <c:v>2001</c:v>
                </c:pt>
                <c:pt idx="2">
                  <c:v>2001</c:v>
                </c:pt>
                <c:pt idx="3">
                  <c:v>2001</c:v>
                </c:pt>
                <c:pt idx="4">
                  <c:v>2001</c:v>
                </c:pt>
                <c:pt idx="5">
                  <c:v>2001</c:v>
                </c:pt>
                <c:pt idx="6">
                  <c:v>2001</c:v>
                </c:pt>
                <c:pt idx="7">
                  <c:v>2001</c:v>
                </c:pt>
                <c:pt idx="8">
                  <c:v>2001</c:v>
                </c:pt>
                <c:pt idx="9">
                  <c:v>2001</c:v>
                </c:pt>
                <c:pt idx="10">
                  <c:v>2001</c:v>
                </c:pt>
                <c:pt idx="11">
                  <c:v>2001</c:v>
                </c:pt>
                <c:pt idx="48">
                  <c:v>2005</c:v>
                </c:pt>
                <c:pt idx="49">
                  <c:v>2005</c:v>
                </c:pt>
                <c:pt idx="50">
                  <c:v>2005</c:v>
                </c:pt>
                <c:pt idx="51">
                  <c:v>2005</c:v>
                </c:pt>
                <c:pt idx="52">
                  <c:v>2005</c:v>
                </c:pt>
                <c:pt idx="53">
                  <c:v>2005</c:v>
                </c:pt>
                <c:pt idx="54">
                  <c:v>2005</c:v>
                </c:pt>
                <c:pt idx="55">
                  <c:v>2005</c:v>
                </c:pt>
                <c:pt idx="56">
                  <c:v>2005</c:v>
                </c:pt>
                <c:pt idx="57">
                  <c:v>2005</c:v>
                </c:pt>
                <c:pt idx="58">
                  <c:v>2005</c:v>
                </c:pt>
                <c:pt idx="59">
                  <c:v>2005</c:v>
                </c:pt>
                <c:pt idx="108">
                  <c:v>2010</c:v>
                </c:pt>
                <c:pt idx="109">
                  <c:v>2010</c:v>
                </c:pt>
                <c:pt idx="110">
                  <c:v>2010</c:v>
                </c:pt>
                <c:pt idx="111">
                  <c:v>2010</c:v>
                </c:pt>
                <c:pt idx="112">
                  <c:v>2010</c:v>
                </c:pt>
                <c:pt idx="113">
                  <c:v>2010</c:v>
                </c:pt>
                <c:pt idx="114">
                  <c:v>2010</c:v>
                </c:pt>
                <c:pt idx="115">
                  <c:v>2010</c:v>
                </c:pt>
                <c:pt idx="116">
                  <c:v>2010</c:v>
                </c:pt>
                <c:pt idx="117">
                  <c:v>2010</c:v>
                </c:pt>
                <c:pt idx="118">
                  <c:v>2010</c:v>
                </c:pt>
                <c:pt idx="119">
                  <c:v>2010</c:v>
                </c:pt>
                <c:pt idx="168">
                  <c:v>2015</c:v>
                </c:pt>
                <c:pt idx="169">
                  <c:v>2015</c:v>
                </c:pt>
                <c:pt idx="170">
                  <c:v>2015</c:v>
                </c:pt>
                <c:pt idx="171">
                  <c:v>2015</c:v>
                </c:pt>
                <c:pt idx="172">
                  <c:v>2015</c:v>
                </c:pt>
                <c:pt idx="173">
                  <c:v>2015</c:v>
                </c:pt>
                <c:pt idx="174">
                  <c:v>2015</c:v>
                </c:pt>
                <c:pt idx="175">
                  <c:v>2015</c:v>
                </c:pt>
                <c:pt idx="176">
                  <c:v>2015</c:v>
                </c:pt>
                <c:pt idx="177">
                  <c:v>2015</c:v>
                </c:pt>
                <c:pt idx="178">
                  <c:v>2015</c:v>
                </c:pt>
                <c:pt idx="179">
                  <c:v>2015</c:v>
                </c:pt>
                <c:pt idx="228">
                  <c:v>2020</c:v>
                </c:pt>
                <c:pt idx="229">
                  <c:v>2020</c:v>
                </c:pt>
                <c:pt idx="230">
                  <c:v>2020</c:v>
                </c:pt>
                <c:pt idx="231">
                  <c:v>2020</c:v>
                </c:pt>
                <c:pt idx="232">
                  <c:v>2020</c:v>
                </c:pt>
                <c:pt idx="233">
                  <c:v>2020</c:v>
                </c:pt>
                <c:pt idx="234">
                  <c:v>2020</c:v>
                </c:pt>
                <c:pt idx="235">
                  <c:v>2020</c:v>
                </c:pt>
                <c:pt idx="236">
                  <c:v>2020</c:v>
                </c:pt>
                <c:pt idx="237">
                  <c:v>2020</c:v>
                </c:pt>
                <c:pt idx="238">
                  <c:v>2020</c:v>
                </c:pt>
                <c:pt idx="239">
                  <c:v>2020</c:v>
                </c:pt>
                <c:pt idx="240">
                  <c:v>2021</c:v>
                </c:pt>
                <c:pt idx="241">
                  <c:v>2021</c:v>
                </c:pt>
              </c:numCache>
            </c:numRef>
          </c:cat>
          <c:val>
            <c:numRef>
              <c:f>'Figure 3'!$B$25:$B$266</c:f>
              <c:numCache>
                <c:formatCode>0.0%</c:formatCode>
                <c:ptCount val="242"/>
                <c:pt idx="0">
                  <c:v>6.3677982814480907E-2</c:v>
                </c:pt>
                <c:pt idx="1">
                  <c:v>6.3885193865557452E-2</c:v>
                </c:pt>
                <c:pt idx="2">
                  <c:v>6.3963710528166531E-2</c:v>
                </c:pt>
                <c:pt idx="3">
                  <c:v>6.4078959388900986E-2</c:v>
                </c:pt>
                <c:pt idx="4">
                  <c:v>6.4146134239592187E-2</c:v>
                </c:pt>
                <c:pt idx="5">
                  <c:v>6.4393354754521598E-2</c:v>
                </c:pt>
                <c:pt idx="6">
                  <c:v>6.4495100307019382E-2</c:v>
                </c:pt>
                <c:pt idx="7">
                  <c:v>6.4562440472855628E-2</c:v>
                </c:pt>
                <c:pt idx="8">
                  <c:v>6.4623113468279675E-2</c:v>
                </c:pt>
                <c:pt idx="9">
                  <c:v>6.47078151325126E-2</c:v>
                </c:pt>
                <c:pt idx="10">
                  <c:v>6.484815675043222E-2</c:v>
                </c:pt>
                <c:pt idx="11">
                  <c:v>6.4927948962248683E-2</c:v>
                </c:pt>
                <c:pt idx="12">
                  <c:v>6.4940590571913828E-2</c:v>
                </c:pt>
                <c:pt idx="13">
                  <c:v>6.4938052172094723E-2</c:v>
                </c:pt>
                <c:pt idx="14">
                  <c:v>6.5043481895023528E-2</c:v>
                </c:pt>
                <c:pt idx="15">
                  <c:v>6.5037255127147697E-2</c:v>
                </c:pt>
                <c:pt idx="16">
                  <c:v>6.5187379812289836E-2</c:v>
                </c:pt>
                <c:pt idx="17">
                  <c:v>6.5255309094952196E-2</c:v>
                </c:pt>
                <c:pt idx="18">
                  <c:v>6.5221089320988301E-2</c:v>
                </c:pt>
                <c:pt idx="19">
                  <c:v>6.5302823765274728E-2</c:v>
                </c:pt>
                <c:pt idx="20">
                  <c:v>6.5076207572932629E-2</c:v>
                </c:pt>
                <c:pt idx="21">
                  <c:v>6.5025589174290327E-2</c:v>
                </c:pt>
                <c:pt idx="22">
                  <c:v>6.504920210925498E-2</c:v>
                </c:pt>
                <c:pt idx="23">
                  <c:v>6.5031430013761438E-2</c:v>
                </c:pt>
                <c:pt idx="24">
                  <c:v>6.5087142205575446E-2</c:v>
                </c:pt>
                <c:pt idx="25">
                  <c:v>6.5036635981298732E-2</c:v>
                </c:pt>
                <c:pt idx="26">
                  <c:v>6.4935871556783945E-2</c:v>
                </c:pt>
                <c:pt idx="27">
                  <c:v>6.4911869362535513E-2</c:v>
                </c:pt>
                <c:pt idx="28">
                  <c:v>6.4819982773471146E-2</c:v>
                </c:pt>
                <c:pt idx="29">
                  <c:v>6.4867600280910487E-2</c:v>
                </c:pt>
                <c:pt idx="30">
                  <c:v>6.4916794507543188E-2</c:v>
                </c:pt>
                <c:pt idx="31">
                  <c:v>6.4627767429392316E-2</c:v>
                </c:pt>
                <c:pt idx="32">
                  <c:v>6.4401041130134395E-2</c:v>
                </c:pt>
                <c:pt idx="33">
                  <c:v>6.4557079286221578E-2</c:v>
                </c:pt>
                <c:pt idx="34">
                  <c:v>6.4478858463300162E-2</c:v>
                </c:pt>
                <c:pt idx="35">
                  <c:v>6.443323694272754E-2</c:v>
                </c:pt>
                <c:pt idx="36">
                  <c:v>6.439396533422817E-2</c:v>
                </c:pt>
                <c:pt idx="37">
                  <c:v>6.4397905759162308E-2</c:v>
                </c:pt>
                <c:pt idx="38">
                  <c:v>6.4482926061949025E-2</c:v>
                </c:pt>
                <c:pt idx="39">
                  <c:v>6.4448780287783058E-2</c:v>
                </c:pt>
                <c:pt idx="40">
                  <c:v>6.447868010598487E-2</c:v>
                </c:pt>
                <c:pt idx="41">
                  <c:v>6.4383510233603891E-2</c:v>
                </c:pt>
                <c:pt idx="42">
                  <c:v>6.4349752854951425E-2</c:v>
                </c:pt>
                <c:pt idx="43">
                  <c:v>6.4362421364904304E-2</c:v>
                </c:pt>
                <c:pt idx="44">
                  <c:v>6.4337415817897828E-2</c:v>
                </c:pt>
                <c:pt idx="45">
                  <c:v>6.4371786850909885E-2</c:v>
                </c:pt>
                <c:pt idx="46">
                  <c:v>6.4432945908941108E-2</c:v>
                </c:pt>
                <c:pt idx="47">
                  <c:v>6.438394763733149E-2</c:v>
                </c:pt>
                <c:pt idx="48">
                  <c:v>6.4484611626770882E-2</c:v>
                </c:pt>
                <c:pt idx="49">
                  <c:v>6.4470851485819866E-2</c:v>
                </c:pt>
                <c:pt idx="50">
                  <c:v>6.4397982036191889E-2</c:v>
                </c:pt>
                <c:pt idx="51">
                  <c:v>6.4426680751221391E-2</c:v>
                </c:pt>
                <c:pt idx="52">
                  <c:v>6.4438971249940788E-2</c:v>
                </c:pt>
                <c:pt idx="53">
                  <c:v>6.4328790091405699E-2</c:v>
                </c:pt>
                <c:pt idx="54">
                  <c:v>6.4608193138946959E-2</c:v>
                </c:pt>
                <c:pt idx="55">
                  <c:v>6.4561412981122904E-2</c:v>
                </c:pt>
                <c:pt idx="56">
                  <c:v>6.4439020114225601E-2</c:v>
                </c:pt>
                <c:pt idx="57">
                  <c:v>6.4320531434326964E-2</c:v>
                </c:pt>
                <c:pt idx="58">
                  <c:v>6.4357818700793365E-2</c:v>
                </c:pt>
                <c:pt idx="59">
                  <c:v>6.4397213692059835E-2</c:v>
                </c:pt>
                <c:pt idx="60">
                  <c:v>6.426329127538434E-2</c:v>
                </c:pt>
                <c:pt idx="61">
                  <c:v>6.4302363854984654E-2</c:v>
                </c:pt>
                <c:pt idx="62">
                  <c:v>6.4339654304413491E-2</c:v>
                </c:pt>
                <c:pt idx="63">
                  <c:v>6.4345842975483791E-2</c:v>
                </c:pt>
                <c:pt idx="64">
                  <c:v>6.4316138350742791E-2</c:v>
                </c:pt>
                <c:pt idx="65">
                  <c:v>6.424177892068722E-2</c:v>
                </c:pt>
                <c:pt idx="66">
                  <c:v>6.4343782409420902E-2</c:v>
                </c:pt>
                <c:pt idx="67">
                  <c:v>6.4436556163889061E-2</c:v>
                </c:pt>
                <c:pt idx="68">
                  <c:v>6.4618035611717403E-2</c:v>
                </c:pt>
                <c:pt idx="69">
                  <c:v>6.4519035067231653E-2</c:v>
                </c:pt>
                <c:pt idx="70">
                  <c:v>6.4524087347891321E-2</c:v>
                </c:pt>
                <c:pt idx="71">
                  <c:v>6.4488403547228651E-2</c:v>
                </c:pt>
                <c:pt idx="72">
                  <c:v>6.4461148210041341E-2</c:v>
                </c:pt>
                <c:pt idx="73">
                  <c:v>6.4532547370662122E-2</c:v>
                </c:pt>
                <c:pt idx="74">
                  <c:v>6.4549585636736559E-2</c:v>
                </c:pt>
                <c:pt idx="75">
                  <c:v>6.4585028816289927E-2</c:v>
                </c:pt>
                <c:pt idx="76">
                  <c:v>6.459150684749633E-2</c:v>
                </c:pt>
                <c:pt idx="77">
                  <c:v>6.4597649306200419E-2</c:v>
                </c:pt>
                <c:pt idx="78">
                  <c:v>6.4428907518473105E-2</c:v>
                </c:pt>
                <c:pt idx="79">
                  <c:v>6.4516129032258063E-2</c:v>
                </c:pt>
                <c:pt idx="80">
                  <c:v>6.4637123181646786E-2</c:v>
                </c:pt>
                <c:pt idx="81">
                  <c:v>6.465183912224462E-2</c:v>
                </c:pt>
                <c:pt idx="82">
                  <c:v>6.468890547296538E-2</c:v>
                </c:pt>
                <c:pt idx="83">
                  <c:v>6.4739228276722252E-2</c:v>
                </c:pt>
                <c:pt idx="84">
                  <c:v>6.479161171194936E-2</c:v>
                </c:pt>
                <c:pt idx="85">
                  <c:v>6.4811824945468444E-2</c:v>
                </c:pt>
                <c:pt idx="86">
                  <c:v>6.4835515809645486E-2</c:v>
                </c:pt>
                <c:pt idx="87">
                  <c:v>6.4801958371445686E-2</c:v>
                </c:pt>
                <c:pt idx="88">
                  <c:v>6.4854663874249152E-2</c:v>
                </c:pt>
                <c:pt idx="89">
                  <c:v>6.4908868710495532E-2</c:v>
                </c:pt>
                <c:pt idx="90">
                  <c:v>6.4996750326608593E-2</c:v>
                </c:pt>
                <c:pt idx="91">
                  <c:v>6.4941965149572164E-2</c:v>
                </c:pt>
                <c:pt idx="92">
                  <c:v>6.4782833810681686E-2</c:v>
                </c:pt>
                <c:pt idx="93">
                  <c:v>6.4757058706037596E-2</c:v>
                </c:pt>
                <c:pt idx="94">
                  <c:v>6.4727439303710485E-2</c:v>
                </c:pt>
                <c:pt idx="95">
                  <c:v>6.4680358503336852E-2</c:v>
                </c:pt>
                <c:pt idx="96">
                  <c:v>6.4675608998970707E-2</c:v>
                </c:pt>
                <c:pt idx="97">
                  <c:v>6.4593762347462919E-2</c:v>
                </c:pt>
                <c:pt idx="98">
                  <c:v>6.4492654305275454E-2</c:v>
                </c:pt>
                <c:pt idx="99">
                  <c:v>6.4423029887981223E-2</c:v>
                </c:pt>
                <c:pt idx="100">
                  <c:v>6.4383780384080186E-2</c:v>
                </c:pt>
                <c:pt idx="101">
                  <c:v>6.435246995994659E-2</c:v>
                </c:pt>
                <c:pt idx="102">
                  <c:v>6.4085877353394813E-2</c:v>
                </c:pt>
                <c:pt idx="103">
                  <c:v>6.4089475566537699E-2</c:v>
                </c:pt>
                <c:pt idx="104">
                  <c:v>6.3753549082923466E-2</c:v>
                </c:pt>
                <c:pt idx="105">
                  <c:v>6.3884623999013221E-2</c:v>
                </c:pt>
                <c:pt idx="106">
                  <c:v>6.3871886444213058E-2</c:v>
                </c:pt>
                <c:pt idx="107">
                  <c:v>6.3699573737013571E-2</c:v>
                </c:pt>
                <c:pt idx="108">
                  <c:v>6.3591248631383906E-2</c:v>
                </c:pt>
                <c:pt idx="109">
                  <c:v>6.3463082381581326E-2</c:v>
                </c:pt>
                <c:pt idx="110">
                  <c:v>6.3394749187143107E-2</c:v>
                </c:pt>
                <c:pt idx="111">
                  <c:v>6.3324700351462593E-2</c:v>
                </c:pt>
                <c:pt idx="112">
                  <c:v>6.3272118581903139E-2</c:v>
                </c:pt>
                <c:pt idx="113">
                  <c:v>6.3127537196061276E-2</c:v>
                </c:pt>
                <c:pt idx="114">
                  <c:v>6.2992380110183419E-2</c:v>
                </c:pt>
                <c:pt idx="115">
                  <c:v>6.2810423788944081E-2</c:v>
                </c:pt>
                <c:pt idx="116">
                  <c:v>6.2453268015985559E-2</c:v>
                </c:pt>
                <c:pt idx="117">
                  <c:v>6.2582128777923782E-2</c:v>
                </c:pt>
                <c:pt idx="118">
                  <c:v>6.2511869240400808E-2</c:v>
                </c:pt>
                <c:pt idx="119">
                  <c:v>6.2395048543064678E-2</c:v>
                </c:pt>
                <c:pt idx="120">
                  <c:v>6.2323365153059418E-2</c:v>
                </c:pt>
                <c:pt idx="121">
                  <c:v>6.2148708274818186E-2</c:v>
                </c:pt>
                <c:pt idx="122">
                  <c:v>6.2039680984669152E-2</c:v>
                </c:pt>
                <c:pt idx="123">
                  <c:v>6.2002812180981179E-2</c:v>
                </c:pt>
                <c:pt idx="124">
                  <c:v>6.1788127490551147E-2</c:v>
                </c:pt>
                <c:pt idx="125">
                  <c:v>6.1897188590190846E-2</c:v>
                </c:pt>
                <c:pt idx="126">
                  <c:v>6.1481621522893388E-2</c:v>
                </c:pt>
                <c:pt idx="127">
                  <c:v>6.1375251367310084E-2</c:v>
                </c:pt>
                <c:pt idx="128">
                  <c:v>6.1236636384872117E-2</c:v>
                </c:pt>
                <c:pt idx="129">
                  <c:v>6.1232843419420036E-2</c:v>
                </c:pt>
                <c:pt idx="130">
                  <c:v>6.1136697039525199E-2</c:v>
                </c:pt>
                <c:pt idx="131">
                  <c:v>6.1067385582500702E-2</c:v>
                </c:pt>
                <c:pt idx="132">
                  <c:v>6.1019643900430041E-2</c:v>
                </c:pt>
                <c:pt idx="133">
                  <c:v>6.1008414623639443E-2</c:v>
                </c:pt>
                <c:pt idx="134">
                  <c:v>6.0963941495027846E-2</c:v>
                </c:pt>
                <c:pt idx="135">
                  <c:v>6.0900194447100826E-2</c:v>
                </c:pt>
                <c:pt idx="136">
                  <c:v>6.0812468340113994E-2</c:v>
                </c:pt>
                <c:pt idx="137">
                  <c:v>6.0833184747446443E-2</c:v>
                </c:pt>
                <c:pt idx="138">
                  <c:v>6.0769015375216374E-2</c:v>
                </c:pt>
                <c:pt idx="139">
                  <c:v>6.0720724731230663E-2</c:v>
                </c:pt>
                <c:pt idx="140">
                  <c:v>6.0701677454615938E-2</c:v>
                </c:pt>
                <c:pt idx="141">
                  <c:v>6.058652609517156E-2</c:v>
                </c:pt>
                <c:pt idx="142">
                  <c:v>6.0534700976222815E-2</c:v>
                </c:pt>
                <c:pt idx="143">
                  <c:v>6.0525030292649197E-2</c:v>
                </c:pt>
                <c:pt idx="144">
                  <c:v>6.0440710209258085E-2</c:v>
                </c:pt>
                <c:pt idx="145">
                  <c:v>6.0452881613767093E-2</c:v>
                </c:pt>
                <c:pt idx="146">
                  <c:v>6.0427898961613269E-2</c:v>
                </c:pt>
                <c:pt idx="147">
                  <c:v>6.0394312328038477E-2</c:v>
                </c:pt>
                <c:pt idx="148">
                  <c:v>6.0405169358513491E-2</c:v>
                </c:pt>
                <c:pt idx="149">
                  <c:v>6.0306386423868284E-2</c:v>
                </c:pt>
                <c:pt idx="150">
                  <c:v>6.0220287290023863E-2</c:v>
                </c:pt>
                <c:pt idx="151">
                  <c:v>6.0250705088321588E-2</c:v>
                </c:pt>
                <c:pt idx="152">
                  <c:v>6.0224841089993243E-2</c:v>
                </c:pt>
                <c:pt idx="153">
                  <c:v>6.0213527621390608E-2</c:v>
                </c:pt>
                <c:pt idx="154">
                  <c:v>6.0195808957030465E-2</c:v>
                </c:pt>
                <c:pt idx="155">
                  <c:v>6.0104779336481541E-2</c:v>
                </c:pt>
                <c:pt idx="156">
                  <c:v>6.0069647793751853E-2</c:v>
                </c:pt>
                <c:pt idx="157">
                  <c:v>6.0089753837826269E-2</c:v>
                </c:pt>
                <c:pt idx="158">
                  <c:v>6.0092978196046851E-2</c:v>
                </c:pt>
                <c:pt idx="159">
                  <c:v>6.0122980968129319E-2</c:v>
                </c:pt>
                <c:pt idx="160">
                  <c:v>6.0021867263198907E-2</c:v>
                </c:pt>
                <c:pt idx="161">
                  <c:v>6.0179792074202695E-2</c:v>
                </c:pt>
                <c:pt idx="162">
                  <c:v>6.0152121797848707E-2</c:v>
                </c:pt>
                <c:pt idx="163">
                  <c:v>5.9952151159691588E-2</c:v>
                </c:pt>
                <c:pt idx="164">
                  <c:v>6.0040921325149071E-2</c:v>
                </c:pt>
                <c:pt idx="165">
                  <c:v>6.0062561253980531E-2</c:v>
                </c:pt>
                <c:pt idx="166">
                  <c:v>6.0057391233598593E-2</c:v>
                </c:pt>
                <c:pt idx="167">
                  <c:v>6.0060924120071808E-2</c:v>
                </c:pt>
                <c:pt idx="168">
                  <c:v>6.0064894468340499E-2</c:v>
                </c:pt>
                <c:pt idx="169">
                  <c:v>6.0086923103361008E-2</c:v>
                </c:pt>
                <c:pt idx="170">
                  <c:v>6.0028418406383212E-2</c:v>
                </c:pt>
                <c:pt idx="171">
                  <c:v>6.0058054246387216E-2</c:v>
                </c:pt>
                <c:pt idx="172">
                  <c:v>6.0076612576191457E-2</c:v>
                </c:pt>
                <c:pt idx="173">
                  <c:v>6.0046326172416911E-2</c:v>
                </c:pt>
                <c:pt idx="174">
                  <c:v>6.0109289617486336E-2</c:v>
                </c:pt>
                <c:pt idx="175">
                  <c:v>6.0086237760931492E-2</c:v>
                </c:pt>
                <c:pt idx="176">
                  <c:v>5.9985439974115512E-2</c:v>
                </c:pt>
                <c:pt idx="177">
                  <c:v>5.9995460777699364E-2</c:v>
                </c:pt>
                <c:pt idx="178">
                  <c:v>6.001541167185568E-2</c:v>
                </c:pt>
                <c:pt idx="179">
                  <c:v>5.9999378920563944E-2</c:v>
                </c:pt>
                <c:pt idx="180">
                  <c:v>6.0044196700145255E-2</c:v>
                </c:pt>
                <c:pt idx="181">
                  <c:v>6.0076996336314539E-2</c:v>
                </c:pt>
                <c:pt idx="182">
                  <c:v>6.0143312052537416E-2</c:v>
                </c:pt>
                <c:pt idx="183">
                  <c:v>6.0123649999225252E-2</c:v>
                </c:pt>
                <c:pt idx="184">
                  <c:v>6.0102147323820646E-2</c:v>
                </c:pt>
                <c:pt idx="185">
                  <c:v>6.0010338604783615E-2</c:v>
                </c:pt>
                <c:pt idx="186">
                  <c:v>6.0278718698281594E-2</c:v>
                </c:pt>
                <c:pt idx="187">
                  <c:v>6.0175037792953356E-2</c:v>
                </c:pt>
                <c:pt idx="188">
                  <c:v>6.0232328225407812E-2</c:v>
                </c:pt>
                <c:pt idx="189">
                  <c:v>6.0171176623152071E-2</c:v>
                </c:pt>
                <c:pt idx="190">
                  <c:v>6.0147754064162541E-2</c:v>
                </c:pt>
                <c:pt idx="191">
                  <c:v>6.0117329187948772E-2</c:v>
                </c:pt>
                <c:pt idx="192">
                  <c:v>6.0077937612913968E-2</c:v>
                </c:pt>
                <c:pt idx="193">
                  <c:v>6.0112051378453837E-2</c:v>
                </c:pt>
                <c:pt idx="194">
                  <c:v>6.0111141230685824E-2</c:v>
                </c:pt>
                <c:pt idx="195">
                  <c:v>6.0132457671737742E-2</c:v>
                </c:pt>
                <c:pt idx="196">
                  <c:v>6.0084199123541286E-2</c:v>
                </c:pt>
                <c:pt idx="197">
                  <c:v>6.0101440404531289E-2</c:v>
                </c:pt>
                <c:pt idx="198">
                  <c:v>6.0111406226944074E-2</c:v>
                </c:pt>
                <c:pt idx="199">
                  <c:v>6.0081234868315944E-2</c:v>
                </c:pt>
                <c:pt idx="200">
                  <c:v>6.0076216095045952E-2</c:v>
                </c:pt>
                <c:pt idx="201">
                  <c:v>6.0051562212264438E-2</c:v>
                </c:pt>
                <c:pt idx="202">
                  <c:v>6.0131669366318169E-2</c:v>
                </c:pt>
                <c:pt idx="203">
                  <c:v>6.0064397424103036E-2</c:v>
                </c:pt>
                <c:pt idx="204">
                  <c:v>5.9941879000416899E-2</c:v>
                </c:pt>
                <c:pt idx="205">
                  <c:v>6.0103026755699111E-2</c:v>
                </c:pt>
                <c:pt idx="206">
                  <c:v>6.0075910512595081E-2</c:v>
                </c:pt>
                <c:pt idx="207">
                  <c:v>6.0077228589889238E-2</c:v>
                </c:pt>
                <c:pt idx="208">
                  <c:v>6.0113437751569486E-2</c:v>
                </c:pt>
                <c:pt idx="209">
                  <c:v>6.0159646562458889E-2</c:v>
                </c:pt>
                <c:pt idx="210">
                  <c:v>6.0133637100350149E-2</c:v>
                </c:pt>
                <c:pt idx="211">
                  <c:v>6.0180274905476408E-2</c:v>
                </c:pt>
                <c:pt idx="212">
                  <c:v>6.0138454394368948E-2</c:v>
                </c:pt>
                <c:pt idx="213">
                  <c:v>6.0095823523484089E-2</c:v>
                </c:pt>
                <c:pt idx="214">
                  <c:v>6.0056714294871597E-2</c:v>
                </c:pt>
                <c:pt idx="215">
                  <c:v>6.0069204996918119E-2</c:v>
                </c:pt>
                <c:pt idx="216">
                  <c:v>6.0077968666113521E-2</c:v>
                </c:pt>
                <c:pt idx="217">
                  <c:v>6.0072395485498031E-2</c:v>
                </c:pt>
                <c:pt idx="218">
                  <c:v>6.0096029266062036E-2</c:v>
                </c:pt>
                <c:pt idx="219">
                  <c:v>6.0126775156945207E-2</c:v>
                </c:pt>
                <c:pt idx="220">
                  <c:v>6.0088281795002238E-2</c:v>
                </c:pt>
                <c:pt idx="221">
                  <c:v>6.0060169790867347E-2</c:v>
                </c:pt>
                <c:pt idx="222">
                  <c:v>6.0128864959626979E-2</c:v>
                </c:pt>
                <c:pt idx="223">
                  <c:v>6.0170960971009643E-2</c:v>
                </c:pt>
                <c:pt idx="224">
                  <c:v>6.0179934751609168E-2</c:v>
                </c:pt>
                <c:pt idx="225">
                  <c:v>6.0175533499060942E-2</c:v>
                </c:pt>
                <c:pt idx="226">
                  <c:v>6.0174792141947986E-2</c:v>
                </c:pt>
                <c:pt idx="227">
                  <c:v>6.0222158790698241E-2</c:v>
                </c:pt>
                <c:pt idx="228">
                  <c:v>6.0284193878387363E-2</c:v>
                </c:pt>
                <c:pt idx="229">
                  <c:v>6.0322826354137903E-2</c:v>
                </c:pt>
                <c:pt idx="230">
                  <c:v>6.0193302956576607E-2</c:v>
                </c:pt>
                <c:pt idx="231">
                  <c:v>5.7262857836001942E-2</c:v>
                </c:pt>
                <c:pt idx="232">
                  <c:v>5.5714865987256515E-2</c:v>
                </c:pt>
                <c:pt idx="233">
                  <c:v>5.5854174367800075E-2</c:v>
                </c:pt>
                <c:pt idx="234">
                  <c:v>5.645080693763458E-2</c:v>
                </c:pt>
                <c:pt idx="235">
                  <c:v>5.7066665052305308E-2</c:v>
                </c:pt>
                <c:pt idx="236">
                  <c:v>5.6484184730815193E-2</c:v>
                </c:pt>
                <c:pt idx="237">
                  <c:v>5.6061229180022501E-2</c:v>
                </c:pt>
                <c:pt idx="238">
                  <c:v>5.6053127144234632E-2</c:v>
                </c:pt>
                <c:pt idx="239">
                  <c:v>5.5882921758470226E-2</c:v>
                </c:pt>
                <c:pt idx="240">
                  <c:v>5.6473737642309833E-2</c:v>
                </c:pt>
                <c:pt idx="241">
                  <c:v>5.619871663182318E-2</c:v>
                </c:pt>
              </c:numCache>
            </c:numRef>
          </c:val>
          <c:smooth val="0"/>
          <c:extLst>
            <c:ext xmlns:c16="http://schemas.microsoft.com/office/drawing/2014/chart" uri="{C3380CC4-5D6E-409C-BE32-E72D297353CC}">
              <c16:uniqueId val="{00000000-C1ED-418A-BF4C-CCD69E6356A8}"/>
            </c:ext>
          </c:extLst>
        </c:ser>
        <c:dLbls>
          <c:showLegendKey val="0"/>
          <c:showVal val="0"/>
          <c:showCatName val="0"/>
          <c:showSerName val="0"/>
          <c:showPercent val="0"/>
          <c:showBubbleSize val="0"/>
        </c:dLbls>
        <c:smooth val="0"/>
        <c:axId val="1868900415"/>
        <c:axId val="1868947583"/>
      </c:lineChart>
      <c:catAx>
        <c:axId val="1868900415"/>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868947583"/>
        <c:crosses val="autoZero"/>
        <c:auto val="1"/>
        <c:lblAlgn val="ctr"/>
        <c:lblOffset val="100"/>
        <c:tickLblSkip val="12"/>
        <c:tickMarkSkip val="12"/>
        <c:noMultiLvlLbl val="0"/>
      </c:catAx>
      <c:valAx>
        <c:axId val="1868947583"/>
        <c:scaling>
          <c:orientation val="minMax"/>
          <c:max val="7.0000000000000007E-2"/>
          <c:min val="5.000000000000001E-2"/>
        </c:scaling>
        <c:delete val="0"/>
        <c:axPos val="l"/>
        <c:majorGridlines>
          <c:spPr>
            <a:ln w="3175" cap="flat" cmpd="sng" algn="ctr">
              <a:solidFill>
                <a:schemeClr val="bg1">
                  <a:lumMod val="50000"/>
                </a:schemeClr>
              </a:solidFill>
              <a:round/>
            </a:ln>
            <a:effectLst/>
          </c:spPr>
        </c:majorGridlines>
        <c:numFmt formatCode="0.0%"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868900415"/>
        <c:crosses val="autoZero"/>
        <c:crossBetween val="between"/>
        <c:majorUnit val="5.000000000000001E-3"/>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53149606299209E-2"/>
          <c:y val="2.8561429821272341E-2"/>
          <c:w val="0.87234842519685041"/>
          <c:h val="0.94287714035745529"/>
        </c:manualLayout>
      </c:layout>
      <c:lineChart>
        <c:grouping val="standard"/>
        <c:varyColors val="0"/>
        <c:ser>
          <c:idx val="0"/>
          <c:order val="0"/>
          <c:tx>
            <c:strRef>
              <c:f>'Figure 4'!$C$26</c:f>
              <c:strCache>
                <c:ptCount val="1"/>
                <c:pt idx="0">
                  <c:v>Assumed payroll growth</c:v>
                </c:pt>
              </c:strCache>
            </c:strRef>
          </c:tx>
          <c:spPr>
            <a:ln w="25400" cap="rnd">
              <a:solidFill>
                <a:srgbClr val="800000"/>
              </a:solidFill>
              <a:round/>
            </a:ln>
            <a:effectLst/>
          </c:spPr>
          <c:marker>
            <c:symbol val="none"/>
          </c:marker>
          <c:cat>
            <c:numRef>
              <c:f>'Figure 4'!$A$27:$A$47</c:f>
              <c:numCache>
                <c:formatCode>General</c:formatCode>
                <c:ptCount val="21"/>
                <c:pt idx="0">
                  <c:v>2001</c:v>
                </c:pt>
                <c:pt idx="4">
                  <c:v>2005</c:v>
                </c:pt>
                <c:pt idx="9">
                  <c:v>2010</c:v>
                </c:pt>
                <c:pt idx="14">
                  <c:v>2015</c:v>
                </c:pt>
                <c:pt idx="19">
                  <c:v>2020</c:v>
                </c:pt>
                <c:pt idx="20">
                  <c:v>2021</c:v>
                </c:pt>
              </c:numCache>
            </c:numRef>
          </c:cat>
          <c:val>
            <c:numRef>
              <c:f>'Figure 4'!$B$27:$B$47</c:f>
              <c:numCache>
                <c:formatCode>0.00%</c:formatCode>
                <c:ptCount val="21"/>
                <c:pt idx="0">
                  <c:v>3.3685692574687287E-2</c:v>
                </c:pt>
                <c:pt idx="1">
                  <c:v>3.6048922194223516E-2</c:v>
                </c:pt>
                <c:pt idx="2">
                  <c:v>3.6279840257625443E-2</c:v>
                </c:pt>
                <c:pt idx="3">
                  <c:v>3.5442328445595916E-2</c:v>
                </c:pt>
                <c:pt idx="4">
                  <c:v>3.5436835051712613E-2</c:v>
                </c:pt>
                <c:pt idx="5">
                  <c:v>3.5264051473003225E-2</c:v>
                </c:pt>
                <c:pt idx="6">
                  <c:v>3.5532436344259399E-2</c:v>
                </c:pt>
                <c:pt idx="7">
                  <c:v>3.5466012880650738E-2</c:v>
                </c:pt>
                <c:pt idx="8">
                  <c:v>3.5534281059415293E-2</c:v>
                </c:pt>
                <c:pt idx="9">
                  <c:v>3.5104462992933655E-2</c:v>
                </c:pt>
                <c:pt idx="10">
                  <c:v>3.4291261521596852E-2</c:v>
                </c:pt>
                <c:pt idx="11">
                  <c:v>3.4321811080477584E-2</c:v>
                </c:pt>
                <c:pt idx="12">
                  <c:v>3.3984013469313845E-2</c:v>
                </c:pt>
                <c:pt idx="13">
                  <c:v>3.3843377786416003E-2</c:v>
                </c:pt>
                <c:pt idx="14">
                  <c:v>3.2859148791864447E-2</c:v>
                </c:pt>
                <c:pt idx="15">
                  <c:v>3.2241967246866947E-2</c:v>
                </c:pt>
                <c:pt idx="16">
                  <c:v>3.1211505184380157E-2</c:v>
                </c:pt>
                <c:pt idx="17">
                  <c:v>3.0400861162521151E-2</c:v>
                </c:pt>
                <c:pt idx="18">
                  <c:v>3.0028399070163764E-2</c:v>
                </c:pt>
                <c:pt idx="19">
                  <c:v>3.004589171828731E-2</c:v>
                </c:pt>
                <c:pt idx="20">
                  <c:v>2.9842559114301528E-2</c:v>
                </c:pt>
              </c:numCache>
            </c:numRef>
          </c:val>
          <c:smooth val="0"/>
          <c:extLst>
            <c:ext xmlns:c16="http://schemas.microsoft.com/office/drawing/2014/chart" uri="{C3380CC4-5D6E-409C-BE32-E72D297353CC}">
              <c16:uniqueId val="{00000001-C789-4214-8B6D-9A673E72A8D4}"/>
            </c:ext>
          </c:extLst>
        </c:ser>
        <c:ser>
          <c:idx val="1"/>
          <c:order val="1"/>
          <c:tx>
            <c:strRef>
              <c:f>'Figure 4'!$B$26</c:f>
              <c:strCache>
                <c:ptCount val="1"/>
                <c:pt idx="0">
                  <c:v>Actual payroll growth</c:v>
                </c:pt>
              </c:strCache>
            </c:strRef>
          </c:tx>
          <c:spPr>
            <a:ln w="25400" cap="rnd">
              <a:solidFill>
                <a:srgbClr val="800000"/>
              </a:solidFill>
              <a:prstDash val="dash"/>
              <a:round/>
            </a:ln>
            <a:effectLst/>
          </c:spPr>
          <c:marker>
            <c:symbol val="none"/>
          </c:marker>
          <c:cat>
            <c:numRef>
              <c:f>'Figure 4'!$A$27:$A$47</c:f>
              <c:numCache>
                <c:formatCode>General</c:formatCode>
                <c:ptCount val="21"/>
                <c:pt idx="0">
                  <c:v>2001</c:v>
                </c:pt>
                <c:pt idx="4">
                  <c:v>2005</c:v>
                </c:pt>
                <c:pt idx="9">
                  <c:v>2010</c:v>
                </c:pt>
                <c:pt idx="14">
                  <c:v>2015</c:v>
                </c:pt>
                <c:pt idx="19">
                  <c:v>2020</c:v>
                </c:pt>
                <c:pt idx="20">
                  <c:v>2021</c:v>
                </c:pt>
              </c:numCache>
            </c:numRef>
          </c:cat>
          <c:val>
            <c:numRef>
              <c:f>'Figure 4'!$C$27:$C$47</c:f>
              <c:numCache>
                <c:formatCode>0.00%</c:formatCode>
                <c:ptCount val="21"/>
                <c:pt idx="0">
                  <c:v>4.5605015009641647E-2</c:v>
                </c:pt>
                <c:pt idx="1">
                  <c:v>4.8624657094478607E-2</c:v>
                </c:pt>
                <c:pt idx="2">
                  <c:v>3.2299388200044632E-2</c:v>
                </c:pt>
                <c:pt idx="3">
                  <c:v>2.3663835600018501E-2</c:v>
                </c:pt>
                <c:pt idx="4">
                  <c:v>3.5777095705270767E-2</c:v>
                </c:pt>
                <c:pt idx="5">
                  <c:v>4.738553985953331E-2</c:v>
                </c:pt>
                <c:pt idx="6">
                  <c:v>5.3824756294488907E-2</c:v>
                </c:pt>
                <c:pt idx="7">
                  <c:v>5.1114883273839951E-2</c:v>
                </c:pt>
                <c:pt idx="8">
                  <c:v>2.8813427314162254E-2</c:v>
                </c:pt>
                <c:pt idx="9">
                  <c:v>2.6930328458547592E-3</c:v>
                </c:pt>
                <c:pt idx="10">
                  <c:v>-5.1831649616360664E-3</c:v>
                </c:pt>
                <c:pt idx="11">
                  <c:v>-5.467589944601059E-3</c:v>
                </c:pt>
                <c:pt idx="12">
                  <c:v>7.1429871022701263E-3</c:v>
                </c:pt>
                <c:pt idx="13">
                  <c:v>2.2380577400326729E-2</c:v>
                </c:pt>
                <c:pt idx="14">
                  <c:v>2.4268018081784248E-2</c:v>
                </c:pt>
                <c:pt idx="15">
                  <c:v>2.7811573818325996E-2</c:v>
                </c:pt>
                <c:pt idx="16">
                  <c:v>2.8368258848786354E-2</c:v>
                </c:pt>
                <c:pt idx="17">
                  <c:v>2.8582096099853516E-2</c:v>
                </c:pt>
                <c:pt idx="18">
                  <c:v>3.4234233200550079E-2</c:v>
                </c:pt>
                <c:pt idx="19">
                  <c:v>-3.6010701209306717E-2</c:v>
                </c:pt>
                <c:pt idx="20">
                  <c:v>2.7513481676578522E-2</c:v>
                </c:pt>
              </c:numCache>
            </c:numRef>
          </c:val>
          <c:smooth val="0"/>
          <c:extLst>
            <c:ext xmlns:c16="http://schemas.microsoft.com/office/drawing/2014/chart" uri="{C3380CC4-5D6E-409C-BE32-E72D297353CC}">
              <c16:uniqueId val="{00000003-C789-4214-8B6D-9A673E72A8D4}"/>
            </c:ext>
          </c:extLst>
        </c:ser>
        <c:dLbls>
          <c:showLegendKey val="0"/>
          <c:showVal val="0"/>
          <c:showCatName val="0"/>
          <c:showSerName val="0"/>
          <c:showPercent val="0"/>
          <c:showBubbleSize val="0"/>
        </c:dLbls>
        <c:smooth val="0"/>
        <c:axId val="501177472"/>
        <c:axId val="501175504"/>
      </c:lineChart>
      <c:catAx>
        <c:axId val="501177472"/>
        <c:scaling>
          <c:orientation val="minMax"/>
        </c:scaling>
        <c:delete val="0"/>
        <c:axPos val="b"/>
        <c:numFmt formatCode="General" sourceLinked="1"/>
        <c:majorTickMark val="out"/>
        <c:minorTickMark val="none"/>
        <c:tickLblPos val="low"/>
        <c:spPr>
          <a:noFill/>
          <a:ln w="3175" cap="flat" cmpd="sng" algn="ctr">
            <a:solidFill>
              <a:schemeClr val="bg1">
                <a:lumMod val="50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01175504"/>
        <c:crosses val="autoZero"/>
        <c:auto val="1"/>
        <c:lblAlgn val="ctr"/>
        <c:lblOffset val="100"/>
        <c:tickLblSkip val="1"/>
        <c:tickMarkSkip val="1"/>
        <c:noMultiLvlLbl val="0"/>
      </c:catAx>
      <c:valAx>
        <c:axId val="501175504"/>
        <c:scaling>
          <c:orientation val="minMax"/>
          <c:min val="-8.0000000000000016E-2"/>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01177472"/>
        <c:crosses val="autoZero"/>
        <c:crossBetween val="between"/>
        <c:majorUnit val="4.0000000000000008E-2"/>
      </c:valAx>
      <c:spPr>
        <a:noFill/>
        <a:ln>
          <a:noFill/>
        </a:ln>
        <a:effectLst/>
      </c:spPr>
    </c:plotArea>
    <c:legend>
      <c:legendPos val="r"/>
      <c:layout>
        <c:manualLayout>
          <c:xMode val="edge"/>
          <c:yMode val="edge"/>
          <c:x val="0.11481824146981627"/>
          <c:y val="0.64088238970128741"/>
          <c:w val="0.43795953630796147"/>
          <c:h val="0.14724503187101612"/>
        </c:manualLayout>
      </c:layout>
      <c:overlay val="1"/>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2960036851816E-2"/>
          <c:y val="2.8358796103830027E-2"/>
          <c:w val="0.9071180984256253"/>
          <c:h val="0.82417826196845045"/>
        </c:manualLayout>
      </c:layout>
      <c:barChart>
        <c:barDir val="col"/>
        <c:grouping val="clustered"/>
        <c:varyColors val="0"/>
        <c:ser>
          <c:idx val="0"/>
          <c:order val="0"/>
          <c:tx>
            <c:strRef>
              <c:f>'Figure A1'!$B$25</c:f>
              <c:strCache>
                <c:ptCount val="1"/>
                <c:pt idx="0">
                  <c:v>Actuarial assets</c:v>
                </c:pt>
              </c:strCache>
            </c:strRef>
          </c:tx>
          <c:spPr>
            <a:solidFill>
              <a:schemeClr val="bg1">
                <a:lumMod val="75000"/>
              </a:schemeClr>
            </a:solidFill>
            <a:ln w="3175">
              <a:solidFill>
                <a:sysClr val="windowText" lastClr="000000"/>
              </a:solidFill>
            </a:ln>
            <a:effectLst/>
          </c:spPr>
          <c:invertIfNegative val="0"/>
          <c:dPt>
            <c:idx val="12"/>
            <c:invertIfNegative val="0"/>
            <c:bubble3D val="0"/>
            <c:spPr>
              <a:solidFill>
                <a:schemeClr val="bg1">
                  <a:lumMod val="75000"/>
                </a:schemeClr>
              </a:solidFill>
              <a:ln w="3175">
                <a:solidFill>
                  <a:sysClr val="windowText" lastClr="000000"/>
                </a:solidFill>
              </a:ln>
              <a:effectLst/>
            </c:spPr>
            <c:extLst>
              <c:ext xmlns:c16="http://schemas.microsoft.com/office/drawing/2014/chart" uri="{C3380CC4-5D6E-409C-BE32-E72D297353CC}">
                <c16:uniqueId val="{00000006-BD72-48F3-A933-497F7D8D640E}"/>
              </c:ext>
            </c:extLst>
          </c:dPt>
          <c:dPt>
            <c:idx val="13"/>
            <c:invertIfNegative val="0"/>
            <c:bubble3D val="0"/>
            <c:spPr>
              <a:pattFill prst="wdUpDiag">
                <a:fgClr>
                  <a:schemeClr val="bg1">
                    <a:lumMod val="75000"/>
                  </a:schemeClr>
                </a:fgClr>
                <a:bgClr>
                  <a:schemeClr val="bg1"/>
                </a:bgClr>
              </a:pattFill>
              <a:ln w="3175">
                <a:solidFill>
                  <a:sysClr val="windowText" lastClr="000000"/>
                </a:solidFill>
              </a:ln>
              <a:effectLst/>
            </c:spPr>
            <c:extLst>
              <c:ext xmlns:c16="http://schemas.microsoft.com/office/drawing/2014/chart" uri="{C3380CC4-5D6E-409C-BE32-E72D297353CC}">
                <c16:uniqueId val="{00000006-7AF3-4EF1-BB0C-0D81FD0AAF25}"/>
              </c:ext>
            </c:extLst>
          </c:dPt>
          <c:dLbls>
            <c:dLbl>
              <c:idx val="1"/>
              <c:layout>
                <c:manualLayout>
                  <c:x val="-2.7752489747968185E-3"/>
                  <c:y val="1.9700502719600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72-48F3-A933-497F7D8D640E}"/>
                </c:ext>
              </c:extLst>
            </c:dLbl>
            <c:dLbl>
              <c:idx val="12"/>
              <c:layout>
                <c:manualLayout>
                  <c:x val="-5.5643728134153074E-2"/>
                  <c:y val="1.6097871139922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D72-48F3-A933-497F7D8D640E}"/>
                </c:ext>
              </c:extLst>
            </c:dLbl>
            <c:dLbl>
              <c:idx val="13"/>
              <c:layout>
                <c:manualLayout>
                  <c:x val="-3.0563163300239747E-2"/>
                  <c:y val="1.54795991410164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F3-4EF1-BB0C-0D81FD0AAF25}"/>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A1'!$A$26:$A$39</c:f>
              <c:numCache>
                <c:formatCode>General</c:formatCode>
                <c:ptCount val="14"/>
                <c:pt idx="0">
                  <c:v>2008</c:v>
                </c:pt>
                <c:pt idx="2">
                  <c:v>2010</c:v>
                </c:pt>
                <c:pt idx="7">
                  <c:v>2015</c:v>
                </c:pt>
                <c:pt idx="12">
                  <c:v>2020</c:v>
                </c:pt>
                <c:pt idx="13">
                  <c:v>2021</c:v>
                </c:pt>
              </c:numCache>
            </c:numRef>
          </c:cat>
          <c:val>
            <c:numRef>
              <c:f>'Figure A1'!$B$26:$B$39</c:f>
              <c:numCache>
                <c:formatCode>"$"#,##0.0_);\("$"#,##0.0\)</c:formatCode>
                <c:ptCount val="14"/>
                <c:pt idx="0">
                  <c:v>2.8677336444800008</c:v>
                </c:pt>
                <c:pt idx="1">
                  <c:v>2.7970350386909999</c:v>
                </c:pt>
                <c:pt idx="2">
                  <c:v>2.8424115961935001</c:v>
                </c:pt>
                <c:pt idx="3">
                  <c:v>2.9046086152155004</c:v>
                </c:pt>
                <c:pt idx="4">
                  <c:v>2.9316922866800001</c:v>
                </c:pt>
                <c:pt idx="5">
                  <c:v>3.0303103512227989</c:v>
                </c:pt>
                <c:pt idx="6">
                  <c:v>3.2355772466998234</c:v>
                </c:pt>
                <c:pt idx="7">
                  <c:v>3.3914603489971817</c:v>
                </c:pt>
                <c:pt idx="8">
                  <c:v>3.4976105829204696</c:v>
                </c:pt>
                <c:pt idx="9">
                  <c:v>3.6775852263861175</c:v>
                </c:pt>
                <c:pt idx="10">
                  <c:v>3.8485952675657598</c:v>
                </c:pt>
                <c:pt idx="11">
                  <c:v>4.0190902207026875</c:v>
                </c:pt>
                <c:pt idx="12">
                  <c:v>4.1652783988066178</c:v>
                </c:pt>
                <c:pt idx="13">
                  <c:v>4.3975033333051901</c:v>
                </c:pt>
              </c:numCache>
            </c:numRef>
          </c:val>
          <c:extLst>
            <c:ext xmlns:c16="http://schemas.microsoft.com/office/drawing/2014/chart" uri="{C3380CC4-5D6E-409C-BE32-E72D297353CC}">
              <c16:uniqueId val="{00000000-BD72-48F3-A933-497F7D8D640E}"/>
            </c:ext>
          </c:extLst>
        </c:ser>
        <c:ser>
          <c:idx val="1"/>
          <c:order val="1"/>
          <c:tx>
            <c:strRef>
              <c:f>'Figure A1'!$C$25</c:f>
              <c:strCache>
                <c:ptCount val="1"/>
                <c:pt idx="0">
                  <c:v>Market assets</c:v>
                </c:pt>
              </c:strCache>
            </c:strRef>
          </c:tx>
          <c:spPr>
            <a:solidFill>
              <a:srgbClr val="800000"/>
            </a:solidFill>
            <a:ln w="3175">
              <a:solidFill>
                <a:sysClr val="windowText" lastClr="000000"/>
              </a:solidFill>
            </a:ln>
            <a:effectLst/>
          </c:spPr>
          <c:invertIfNegative val="0"/>
          <c:dPt>
            <c:idx val="12"/>
            <c:invertIfNegative val="0"/>
            <c:bubble3D val="0"/>
            <c:spPr>
              <a:solidFill>
                <a:srgbClr val="800000"/>
              </a:solidFill>
              <a:ln w="3175">
                <a:solidFill>
                  <a:sysClr val="windowText" lastClr="000000"/>
                </a:solidFill>
              </a:ln>
              <a:effectLst/>
            </c:spPr>
            <c:extLst>
              <c:ext xmlns:c16="http://schemas.microsoft.com/office/drawing/2014/chart" uri="{C3380CC4-5D6E-409C-BE32-E72D297353CC}">
                <c16:uniqueId val="{00000007-BD72-48F3-A933-497F7D8D640E}"/>
              </c:ext>
            </c:extLst>
          </c:dPt>
          <c:dPt>
            <c:idx val="13"/>
            <c:invertIfNegative val="0"/>
            <c:bubble3D val="0"/>
            <c:spPr>
              <a:pattFill prst="wdUpDiag">
                <a:fgClr>
                  <a:srgbClr val="800000"/>
                </a:fgClr>
                <a:bgClr>
                  <a:schemeClr val="bg1"/>
                </a:bgClr>
              </a:pattFill>
              <a:ln w="3175">
                <a:solidFill>
                  <a:sysClr val="windowText" lastClr="000000"/>
                </a:solidFill>
              </a:ln>
              <a:effectLst/>
            </c:spPr>
            <c:extLst>
              <c:ext xmlns:c16="http://schemas.microsoft.com/office/drawing/2014/chart" uri="{C3380CC4-5D6E-409C-BE32-E72D297353CC}">
                <c16:uniqueId val="{00000005-7AF3-4EF1-BB0C-0D81FD0AAF25}"/>
              </c:ext>
            </c:extLst>
          </c:dPt>
          <c:dLbls>
            <c:dLbl>
              <c:idx val="1"/>
              <c:layout>
                <c:manualLayout>
                  <c:x val="2.7752489747968059E-3"/>
                  <c:y val="1.1820456753828651E-2"/>
                </c:manualLayout>
              </c:layout>
              <c:showLegendKey val="0"/>
              <c:showVal val="1"/>
              <c:showCatName val="0"/>
              <c:showSerName val="0"/>
              <c:showPercent val="0"/>
              <c:showBubbleSize val="0"/>
              <c:extLst>
                <c:ext xmlns:c15="http://schemas.microsoft.com/office/drawing/2012/chart" uri="{CE6537A1-D6FC-4f65-9D91-7224C49458BB}">
                  <c15:layout>
                    <c:manualLayout>
                      <c:w val="8.8807967193497789E-2"/>
                      <c:h val="6.0658002995717379E-2"/>
                    </c:manualLayout>
                  </c15:layout>
                </c:ext>
                <c:ext xmlns:c16="http://schemas.microsoft.com/office/drawing/2014/chart" uri="{C3380CC4-5D6E-409C-BE32-E72D297353CC}">
                  <c16:uniqueId val="{00000003-BD72-48F3-A933-497F7D8D640E}"/>
                </c:ext>
              </c:extLst>
            </c:dLbl>
            <c:dLbl>
              <c:idx val="12"/>
              <c:layout>
                <c:manualLayout>
                  <c:x val="-2.0957873577044066E-5"/>
                  <c:y val="2.5927788611063117E-2"/>
                </c:manualLayout>
              </c:layout>
              <c:showLegendKey val="0"/>
              <c:showVal val="1"/>
              <c:showCatName val="0"/>
              <c:showSerName val="0"/>
              <c:showPercent val="0"/>
              <c:showBubbleSize val="0"/>
              <c:extLst>
                <c:ext xmlns:c15="http://schemas.microsoft.com/office/drawing/2012/chart" uri="{CE6537A1-D6FC-4f65-9D91-7224C49458BB}">
                  <c15:layout>
                    <c:manualLayout>
                      <c:w val="0.13897528068188797"/>
                      <c:h val="9.2092353071853483E-2"/>
                    </c:manualLayout>
                  </c15:layout>
                </c:ext>
                <c:ext xmlns:c16="http://schemas.microsoft.com/office/drawing/2014/chart" uri="{C3380CC4-5D6E-409C-BE32-E72D297353CC}">
                  <c16:uniqueId val="{00000007-BD72-48F3-A933-497F7D8D640E}"/>
                </c:ext>
              </c:extLst>
            </c:dLbl>
            <c:dLbl>
              <c:idx val="13"/>
              <c:layout>
                <c:manualLayout>
                  <c:x val="-7.6086853956822452E-3"/>
                  <c:y val="1.1921434927739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F3-4EF1-BB0C-0D81FD0AAF25}"/>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A1'!$A$26:$A$39</c:f>
              <c:numCache>
                <c:formatCode>General</c:formatCode>
                <c:ptCount val="14"/>
                <c:pt idx="0">
                  <c:v>2008</c:v>
                </c:pt>
                <c:pt idx="2">
                  <c:v>2010</c:v>
                </c:pt>
                <c:pt idx="7">
                  <c:v>2015</c:v>
                </c:pt>
                <c:pt idx="12">
                  <c:v>2020</c:v>
                </c:pt>
                <c:pt idx="13">
                  <c:v>2021</c:v>
                </c:pt>
              </c:numCache>
            </c:numRef>
          </c:cat>
          <c:val>
            <c:numRef>
              <c:f>'Figure A1'!$C$26:$C$39</c:f>
              <c:numCache>
                <c:formatCode>"$"#,##0.0_);\("$"#,##0.0\)</c:formatCode>
                <c:ptCount val="14"/>
                <c:pt idx="0">
                  <c:v>2.750086920337</c:v>
                </c:pt>
                <c:pt idx="1">
                  <c:v>2.2545193813909989</c:v>
                </c:pt>
                <c:pt idx="2">
                  <c:v>2.4869387622260009</c:v>
                </c:pt>
                <c:pt idx="3">
                  <c:v>2.8210429622239999</c:v>
                </c:pt>
                <c:pt idx="4">
                  <c:v>2.8287929493379984</c:v>
                </c:pt>
                <c:pt idx="5">
                  <c:v>3.0796805391540012</c:v>
                </c:pt>
                <c:pt idx="6">
                  <c:v>3.4433069875690001</c:v>
                </c:pt>
                <c:pt idx="7">
                  <c:v>3.4450982265379997</c:v>
                </c:pt>
                <c:pt idx="8">
                  <c:v>3.415266502046999</c:v>
                </c:pt>
                <c:pt idx="9">
                  <c:v>3.7423722620220001</c:v>
                </c:pt>
                <c:pt idx="10">
                  <c:v>3.9000022484250003</c:v>
                </c:pt>
                <c:pt idx="11">
                  <c:v>4.0918029495712593</c:v>
                </c:pt>
                <c:pt idx="12">
                  <c:v>4.1442397703651181</c:v>
                </c:pt>
                <c:pt idx="13">
                  <c:v>4.7165880239006412</c:v>
                </c:pt>
              </c:numCache>
            </c:numRef>
          </c:val>
          <c:extLst>
            <c:ext xmlns:c16="http://schemas.microsoft.com/office/drawing/2014/chart" uri="{C3380CC4-5D6E-409C-BE32-E72D297353CC}">
              <c16:uniqueId val="{00000001-BD72-48F3-A933-497F7D8D640E}"/>
            </c:ext>
          </c:extLst>
        </c:ser>
        <c:dLbls>
          <c:showLegendKey val="0"/>
          <c:showVal val="0"/>
          <c:showCatName val="0"/>
          <c:showSerName val="0"/>
          <c:showPercent val="0"/>
          <c:showBubbleSize val="0"/>
        </c:dLbls>
        <c:gapWidth val="219"/>
        <c:overlap val="-27"/>
        <c:axId val="567223584"/>
        <c:axId val="567226208"/>
      </c:barChart>
      <c:catAx>
        <c:axId val="56722358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67226208"/>
        <c:crosses val="autoZero"/>
        <c:auto val="1"/>
        <c:lblAlgn val="ctr"/>
        <c:lblOffset val="100"/>
        <c:tickLblSkip val="1"/>
        <c:noMultiLvlLbl val="0"/>
      </c:catAx>
      <c:valAx>
        <c:axId val="567226208"/>
        <c:scaling>
          <c:orientation val="minMax"/>
          <c:max val="5"/>
        </c:scaling>
        <c:delete val="0"/>
        <c:axPos val="l"/>
        <c:majorGridlines>
          <c:spPr>
            <a:ln w="3175" cap="flat" cmpd="sng" algn="ctr">
              <a:solidFill>
                <a:schemeClr val="bg1">
                  <a:lumMod val="50000"/>
                </a:schemeClr>
              </a:solidFill>
              <a:round/>
            </a:ln>
            <a:effectLst/>
          </c:spPr>
        </c:majorGridlines>
        <c:numFmt formatCode="&quot;$&quot;#,##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67223584"/>
        <c:crosses val="autoZero"/>
        <c:crossBetween val="between"/>
        <c:majorUnit val="1"/>
      </c:valAx>
      <c:spPr>
        <a:noFill/>
        <a:ln>
          <a:noFill/>
        </a:ln>
        <a:effectLst/>
      </c:spPr>
    </c:plotArea>
    <c:legend>
      <c:legendPos val="l"/>
      <c:layout>
        <c:manualLayout>
          <c:xMode val="edge"/>
          <c:yMode val="edge"/>
          <c:x val="8.3184762857820033E-2"/>
          <c:y val="4.8826302668279316E-2"/>
          <c:w val="0.26561067366579177"/>
          <c:h val="0.12197412823397073"/>
        </c:manualLayout>
      </c:layout>
      <c:overlay val="1"/>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37576884687897"/>
          <c:y val="2.6359205099362581E-2"/>
          <c:w val="0.81669829181188414"/>
          <c:h val="0.72708755155605553"/>
        </c:manualLayout>
      </c:layout>
      <c:barChart>
        <c:barDir val="col"/>
        <c:grouping val="clustered"/>
        <c:varyColors val="0"/>
        <c:ser>
          <c:idx val="0"/>
          <c:order val="0"/>
          <c:spPr>
            <a:solidFill>
              <a:srgbClr val="800000"/>
            </a:solidFill>
            <a:ln w="3175">
              <a:solidFill>
                <a:schemeClr val="tx1"/>
              </a:solidFill>
            </a:ln>
          </c:spPr>
          <c:invertIfNegative val="0"/>
          <c:dPt>
            <c:idx val="0"/>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01-2E08-4D83-AB8A-BAF79375F6CE}"/>
              </c:ext>
            </c:extLst>
          </c:dPt>
          <c:dPt>
            <c:idx val="1"/>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37-2E08-4D83-AB8A-BAF79375F6CE}"/>
              </c:ext>
            </c:extLst>
          </c:dPt>
          <c:dPt>
            <c:idx val="2"/>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03-2E08-4D83-AB8A-BAF79375F6CE}"/>
              </c:ext>
            </c:extLst>
          </c:dPt>
          <c:dPt>
            <c:idx val="3"/>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05-2E08-4D83-AB8A-BAF79375F6CE}"/>
              </c:ext>
            </c:extLst>
          </c:dPt>
          <c:dPt>
            <c:idx val="4"/>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07-2E08-4D83-AB8A-BAF79375F6CE}"/>
              </c:ext>
            </c:extLst>
          </c:dPt>
          <c:dPt>
            <c:idx val="8"/>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09-2E08-4D83-AB8A-BAF79375F6CE}"/>
              </c:ext>
            </c:extLst>
          </c:dPt>
          <c:dPt>
            <c:idx val="10"/>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0B-2E08-4D83-AB8A-BAF79375F6CE}"/>
              </c:ext>
            </c:extLst>
          </c:dPt>
          <c:dPt>
            <c:idx val="11"/>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0D-2E08-4D83-AB8A-BAF79375F6CE}"/>
              </c:ext>
            </c:extLst>
          </c:dPt>
          <c:dPt>
            <c:idx val="12"/>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0F-2E08-4D83-AB8A-BAF79375F6CE}"/>
              </c:ext>
            </c:extLst>
          </c:dPt>
          <c:dPt>
            <c:idx val="13"/>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11-2E08-4D83-AB8A-BAF79375F6CE}"/>
              </c:ext>
            </c:extLst>
          </c:dPt>
          <c:dPt>
            <c:idx val="14"/>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36-2E08-4D83-AB8A-BAF79375F6CE}"/>
              </c:ext>
            </c:extLst>
          </c:dPt>
          <c:dPt>
            <c:idx val="15"/>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13-2E08-4D83-AB8A-BAF79375F6CE}"/>
              </c:ext>
            </c:extLst>
          </c:dPt>
          <c:dPt>
            <c:idx val="16"/>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15-2E08-4D83-AB8A-BAF79375F6CE}"/>
              </c:ext>
            </c:extLst>
          </c:dPt>
          <c:dPt>
            <c:idx val="17"/>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17-2E08-4D83-AB8A-BAF79375F6CE}"/>
              </c:ext>
            </c:extLst>
          </c:dPt>
          <c:dPt>
            <c:idx val="18"/>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19-2E08-4D83-AB8A-BAF79375F6CE}"/>
              </c:ext>
            </c:extLst>
          </c:dPt>
          <c:dPt>
            <c:idx val="19"/>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1B-2E08-4D83-AB8A-BAF79375F6CE}"/>
              </c:ext>
            </c:extLst>
          </c:dPt>
          <c:dPt>
            <c:idx val="20"/>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1D-2E08-4D83-AB8A-BAF79375F6CE}"/>
              </c:ext>
            </c:extLst>
          </c:dPt>
          <c:dPt>
            <c:idx val="21"/>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1F-2E08-4D83-AB8A-BAF79375F6CE}"/>
              </c:ext>
            </c:extLst>
          </c:dPt>
          <c:dPt>
            <c:idx val="22"/>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21-2E08-4D83-AB8A-BAF79375F6CE}"/>
              </c:ext>
            </c:extLst>
          </c:dPt>
          <c:dPt>
            <c:idx val="23"/>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23-2E08-4D83-AB8A-BAF79375F6CE}"/>
              </c:ext>
            </c:extLst>
          </c:dPt>
          <c:dPt>
            <c:idx val="24"/>
            <c:invertIfNegative val="0"/>
            <c:bubble3D val="0"/>
            <c:spPr>
              <a:solidFill>
                <a:schemeClr val="bg1">
                  <a:lumMod val="75000"/>
                </a:schemeClr>
              </a:solidFill>
              <a:ln w="3175">
                <a:solidFill>
                  <a:schemeClr val="tx1"/>
                </a:solidFill>
              </a:ln>
            </c:spPr>
            <c:extLst>
              <c:ext xmlns:c16="http://schemas.microsoft.com/office/drawing/2014/chart" uri="{C3380CC4-5D6E-409C-BE32-E72D297353CC}">
                <c16:uniqueId val="{00000025-2E08-4D83-AB8A-BAF79375F6CE}"/>
              </c:ext>
            </c:extLst>
          </c:dPt>
          <c:dPt>
            <c:idx val="25"/>
            <c:invertIfNegative val="0"/>
            <c:bubble3D val="0"/>
            <c:spPr>
              <a:solidFill>
                <a:schemeClr val="tx1"/>
              </a:solidFill>
              <a:ln w="3175">
                <a:solidFill>
                  <a:schemeClr val="tx1"/>
                </a:solidFill>
              </a:ln>
            </c:spPr>
            <c:extLst>
              <c:ext xmlns:c16="http://schemas.microsoft.com/office/drawing/2014/chart" uri="{C3380CC4-5D6E-409C-BE32-E72D297353CC}">
                <c16:uniqueId val="{00000027-2E08-4D83-AB8A-BAF79375F6CE}"/>
              </c:ext>
            </c:extLst>
          </c:dPt>
          <c:dPt>
            <c:idx val="26"/>
            <c:invertIfNegative val="0"/>
            <c:bubble3D val="0"/>
            <c:spPr>
              <a:solidFill>
                <a:schemeClr val="tx1"/>
              </a:solidFill>
              <a:ln w="3175">
                <a:solidFill>
                  <a:schemeClr val="tx1"/>
                </a:solidFill>
              </a:ln>
            </c:spPr>
            <c:extLst>
              <c:ext xmlns:c16="http://schemas.microsoft.com/office/drawing/2014/chart" uri="{C3380CC4-5D6E-409C-BE32-E72D297353CC}">
                <c16:uniqueId val="{00000029-2E08-4D83-AB8A-BAF79375F6CE}"/>
              </c:ext>
            </c:extLst>
          </c:dPt>
          <c:dPt>
            <c:idx val="27"/>
            <c:invertIfNegative val="0"/>
            <c:bubble3D val="0"/>
            <c:spPr>
              <a:solidFill>
                <a:schemeClr val="tx1"/>
              </a:solidFill>
              <a:ln w="3175">
                <a:solidFill>
                  <a:schemeClr val="tx1"/>
                </a:solidFill>
              </a:ln>
            </c:spPr>
            <c:extLst>
              <c:ext xmlns:c16="http://schemas.microsoft.com/office/drawing/2014/chart" uri="{C3380CC4-5D6E-409C-BE32-E72D297353CC}">
                <c16:uniqueId val="{0000002B-2E08-4D83-AB8A-BAF79375F6CE}"/>
              </c:ext>
            </c:extLst>
          </c:dPt>
          <c:dPt>
            <c:idx val="28"/>
            <c:invertIfNegative val="0"/>
            <c:bubble3D val="0"/>
            <c:spPr>
              <a:solidFill>
                <a:schemeClr val="tx1"/>
              </a:solidFill>
              <a:ln w="3175">
                <a:solidFill>
                  <a:schemeClr val="tx1"/>
                </a:solidFill>
              </a:ln>
            </c:spPr>
            <c:extLst>
              <c:ext xmlns:c16="http://schemas.microsoft.com/office/drawing/2014/chart" uri="{C3380CC4-5D6E-409C-BE32-E72D297353CC}">
                <c16:uniqueId val="{0000002D-2E08-4D83-AB8A-BAF79375F6CE}"/>
              </c:ext>
            </c:extLst>
          </c:dPt>
          <c:dPt>
            <c:idx val="29"/>
            <c:invertIfNegative val="0"/>
            <c:bubble3D val="0"/>
            <c:spPr>
              <a:solidFill>
                <a:schemeClr val="tx1"/>
              </a:solidFill>
              <a:ln w="3175">
                <a:solidFill>
                  <a:schemeClr val="tx1"/>
                </a:solidFill>
              </a:ln>
            </c:spPr>
            <c:extLst>
              <c:ext xmlns:c16="http://schemas.microsoft.com/office/drawing/2014/chart" uri="{C3380CC4-5D6E-409C-BE32-E72D297353CC}">
                <c16:uniqueId val="{0000002F-2E08-4D83-AB8A-BAF79375F6CE}"/>
              </c:ext>
            </c:extLst>
          </c:dPt>
          <c:dPt>
            <c:idx val="30"/>
            <c:invertIfNegative val="0"/>
            <c:bubble3D val="0"/>
            <c:spPr>
              <a:solidFill>
                <a:schemeClr val="tx1"/>
              </a:solidFill>
              <a:ln w="3175">
                <a:solidFill>
                  <a:schemeClr val="tx1"/>
                </a:solidFill>
              </a:ln>
            </c:spPr>
            <c:extLst>
              <c:ext xmlns:c16="http://schemas.microsoft.com/office/drawing/2014/chart" uri="{C3380CC4-5D6E-409C-BE32-E72D297353CC}">
                <c16:uniqueId val="{00000031-2E08-4D83-AB8A-BAF79375F6CE}"/>
              </c:ext>
            </c:extLst>
          </c:dPt>
          <c:dPt>
            <c:idx val="31"/>
            <c:invertIfNegative val="0"/>
            <c:bubble3D val="0"/>
            <c:spPr>
              <a:solidFill>
                <a:schemeClr val="tx1"/>
              </a:solidFill>
              <a:ln w="3175">
                <a:solidFill>
                  <a:schemeClr val="tx1"/>
                </a:solidFill>
              </a:ln>
            </c:spPr>
            <c:extLst>
              <c:ext xmlns:c16="http://schemas.microsoft.com/office/drawing/2014/chart" uri="{C3380CC4-5D6E-409C-BE32-E72D297353CC}">
                <c16:uniqueId val="{00000033-2E08-4D83-AB8A-BAF79375F6CE}"/>
              </c:ext>
            </c:extLst>
          </c:dPt>
          <c:cat>
            <c:strRef>
              <c:f>'Figure B1'!$A$25:$A$71</c:f>
              <c:strCache>
                <c:ptCount val="46"/>
                <c:pt idx="0">
                  <c:v>&lt;20%</c:v>
                </c:pt>
                <c:pt idx="5">
                  <c:v>30%</c:v>
                </c:pt>
                <c:pt idx="10">
                  <c:v>40%</c:v>
                </c:pt>
                <c:pt idx="15">
                  <c:v>50%</c:v>
                </c:pt>
                <c:pt idx="20">
                  <c:v>60%</c:v>
                </c:pt>
                <c:pt idx="25">
                  <c:v>70%</c:v>
                </c:pt>
                <c:pt idx="30">
                  <c:v>80%</c:v>
                </c:pt>
                <c:pt idx="35">
                  <c:v>90%</c:v>
                </c:pt>
                <c:pt idx="40">
                  <c:v>100%</c:v>
                </c:pt>
                <c:pt idx="45">
                  <c:v>110%</c:v>
                </c:pt>
              </c:strCache>
            </c:strRef>
          </c:cat>
          <c:val>
            <c:numRef>
              <c:f>'Figure B1'!$B$25:$B$71</c:f>
              <c:numCache>
                <c:formatCode>0.00%</c:formatCode>
                <c:ptCount val="47"/>
                <c:pt idx="0">
                  <c:v>1.4999999999999999E-2</c:v>
                </c:pt>
                <c:pt idx="1">
                  <c:v>5.0000000000000001E-3</c:v>
                </c:pt>
                <c:pt idx="2">
                  <c:v>0</c:v>
                </c:pt>
                <c:pt idx="3">
                  <c:v>5.0000000000000001E-3</c:v>
                </c:pt>
                <c:pt idx="4">
                  <c:v>0</c:v>
                </c:pt>
                <c:pt idx="5">
                  <c:v>0</c:v>
                </c:pt>
                <c:pt idx="6">
                  <c:v>0</c:v>
                </c:pt>
                <c:pt idx="7">
                  <c:v>0</c:v>
                </c:pt>
                <c:pt idx="8">
                  <c:v>0</c:v>
                </c:pt>
                <c:pt idx="9">
                  <c:v>0</c:v>
                </c:pt>
                <c:pt idx="10">
                  <c:v>1.4999999999999999E-2</c:v>
                </c:pt>
                <c:pt idx="11">
                  <c:v>0.01</c:v>
                </c:pt>
                <c:pt idx="12">
                  <c:v>5.0000000000000001E-3</c:v>
                </c:pt>
                <c:pt idx="13">
                  <c:v>5.0000000000000001E-3</c:v>
                </c:pt>
                <c:pt idx="14">
                  <c:v>1.4999999999999999E-2</c:v>
                </c:pt>
                <c:pt idx="15">
                  <c:v>0.02</c:v>
                </c:pt>
                <c:pt idx="16">
                  <c:v>1.4999999999999999E-2</c:v>
                </c:pt>
                <c:pt idx="17">
                  <c:v>1.4999999999999999E-2</c:v>
                </c:pt>
                <c:pt idx="18">
                  <c:v>0.02</c:v>
                </c:pt>
                <c:pt idx="19">
                  <c:v>0.02</c:v>
                </c:pt>
                <c:pt idx="20">
                  <c:v>0.01</c:v>
                </c:pt>
                <c:pt idx="21">
                  <c:v>4.4999999999999998E-2</c:v>
                </c:pt>
                <c:pt idx="22">
                  <c:v>2.5000000000000001E-2</c:v>
                </c:pt>
                <c:pt idx="23">
                  <c:v>0.06</c:v>
                </c:pt>
                <c:pt idx="24">
                  <c:v>0.05</c:v>
                </c:pt>
                <c:pt idx="25">
                  <c:v>3.5000000000000003E-2</c:v>
                </c:pt>
                <c:pt idx="26">
                  <c:v>7.0000000000000007E-2</c:v>
                </c:pt>
                <c:pt idx="27">
                  <c:v>4.4999999999999998E-2</c:v>
                </c:pt>
                <c:pt idx="28">
                  <c:v>5.5E-2</c:v>
                </c:pt>
                <c:pt idx="29">
                  <c:v>0.04</c:v>
                </c:pt>
                <c:pt idx="30">
                  <c:v>0.03</c:v>
                </c:pt>
                <c:pt idx="31">
                  <c:v>0.04</c:v>
                </c:pt>
                <c:pt idx="32">
                  <c:v>7.4999999999999997E-2</c:v>
                </c:pt>
                <c:pt idx="33">
                  <c:v>0.01</c:v>
                </c:pt>
                <c:pt idx="34">
                  <c:v>2.5000000000000001E-2</c:v>
                </c:pt>
                <c:pt idx="35">
                  <c:v>3.5000000000000003E-2</c:v>
                </c:pt>
                <c:pt idx="36">
                  <c:v>1.4999999999999999E-2</c:v>
                </c:pt>
                <c:pt idx="37">
                  <c:v>2.5000000000000001E-2</c:v>
                </c:pt>
                <c:pt idx="38">
                  <c:v>0.04</c:v>
                </c:pt>
                <c:pt idx="39">
                  <c:v>2.5000000000000001E-2</c:v>
                </c:pt>
                <c:pt idx="40">
                  <c:v>1.4999999999999999E-2</c:v>
                </c:pt>
                <c:pt idx="41">
                  <c:v>0.02</c:v>
                </c:pt>
                <c:pt idx="42">
                  <c:v>1.4999999999999999E-2</c:v>
                </c:pt>
                <c:pt idx="43">
                  <c:v>0.01</c:v>
                </c:pt>
                <c:pt idx="44">
                  <c:v>0</c:v>
                </c:pt>
                <c:pt idx="45">
                  <c:v>5.0000000000000001E-3</c:v>
                </c:pt>
                <c:pt idx="46">
                  <c:v>1.4999999999999999E-2</c:v>
                </c:pt>
              </c:numCache>
            </c:numRef>
          </c:val>
          <c:extLst>
            <c:ext xmlns:c16="http://schemas.microsoft.com/office/drawing/2014/chart" uri="{C3380CC4-5D6E-409C-BE32-E72D297353CC}">
              <c16:uniqueId val="{00000034-2E08-4D83-AB8A-BAF79375F6CE}"/>
            </c:ext>
          </c:extLst>
        </c:ser>
        <c:dLbls>
          <c:showLegendKey val="0"/>
          <c:showVal val="0"/>
          <c:showCatName val="0"/>
          <c:showSerName val="0"/>
          <c:showPercent val="0"/>
          <c:showBubbleSize val="0"/>
        </c:dLbls>
        <c:gapWidth val="0"/>
        <c:axId val="282078720"/>
        <c:axId val="221817664"/>
      </c:barChart>
      <c:catAx>
        <c:axId val="282078720"/>
        <c:scaling>
          <c:orientation val="minMax"/>
        </c:scaling>
        <c:delete val="0"/>
        <c:axPos val="b"/>
        <c:title>
          <c:tx>
            <c:rich>
              <a:bodyPr/>
              <a:lstStyle/>
              <a:p>
                <a:pPr>
                  <a:defRPr b="0"/>
                </a:pPr>
                <a:r>
                  <a:rPr lang="en-US" b="0"/>
                  <a:t>Funded ratio</a:t>
                </a:r>
              </a:p>
            </c:rich>
          </c:tx>
          <c:layout>
            <c:manualLayout>
              <c:xMode val="edge"/>
              <c:yMode val="edge"/>
              <c:x val="0.44330729988653916"/>
              <c:y val="0.92663211686917257"/>
            </c:manualLayout>
          </c:layout>
          <c:overlay val="0"/>
        </c:title>
        <c:numFmt formatCode="General" sourceLinked="1"/>
        <c:majorTickMark val="out"/>
        <c:minorTickMark val="none"/>
        <c:tickLblPos val="nextTo"/>
        <c:spPr>
          <a:ln w="3175"/>
        </c:spPr>
        <c:crossAx val="221817664"/>
        <c:crosses val="autoZero"/>
        <c:auto val="1"/>
        <c:lblAlgn val="ctr"/>
        <c:lblOffset val="100"/>
        <c:tickLblSkip val="5"/>
        <c:tickMarkSkip val="5"/>
        <c:noMultiLvlLbl val="0"/>
      </c:catAx>
      <c:valAx>
        <c:axId val="221817664"/>
        <c:scaling>
          <c:orientation val="minMax"/>
        </c:scaling>
        <c:delete val="0"/>
        <c:axPos val="l"/>
        <c:majorGridlines>
          <c:spPr>
            <a:ln w="3175"/>
          </c:spPr>
        </c:majorGridlines>
        <c:title>
          <c:tx>
            <c:rich>
              <a:bodyPr rot="-5400000" vert="horz"/>
              <a:lstStyle/>
              <a:p>
                <a:pPr>
                  <a:defRPr b="0"/>
                </a:pPr>
                <a:r>
                  <a:rPr lang="en-US" b="0"/>
                  <a:t>Percentage of plans</a:t>
                </a:r>
              </a:p>
            </c:rich>
          </c:tx>
          <c:layout>
            <c:manualLayout>
              <c:xMode val="edge"/>
              <c:yMode val="edge"/>
              <c:x val="0"/>
              <c:y val="0.16375700392466616"/>
            </c:manualLayout>
          </c:layout>
          <c:overlay val="0"/>
        </c:title>
        <c:numFmt formatCode="0%" sourceLinked="0"/>
        <c:majorTickMark val="out"/>
        <c:minorTickMark val="none"/>
        <c:tickLblPos val="nextTo"/>
        <c:spPr>
          <a:ln w="3175">
            <a:solidFill>
              <a:schemeClr val="bg1">
                <a:lumMod val="50000"/>
              </a:schemeClr>
            </a:solidFill>
          </a:ln>
        </c:spPr>
        <c:crossAx val="282078720"/>
        <c:crosses val="autoZero"/>
        <c:crossBetween val="between"/>
        <c:majorUnit val="2.0000000000000004E-2"/>
      </c:valAx>
    </c:plotArea>
    <c:plotVisOnly val="1"/>
    <c:dispBlanksAs val="gap"/>
    <c:showDLblsOverMax val="0"/>
  </c:chart>
  <c:spPr>
    <a:solidFill>
      <a:schemeClr val="bg1"/>
    </a:solidFill>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8018372703412"/>
          <c:y val="2.8445652708355505E-2"/>
          <c:w val="0.87247615923009625"/>
          <c:h val="0.82648387701537307"/>
        </c:manualLayout>
      </c:layout>
      <c:lineChart>
        <c:grouping val="standard"/>
        <c:varyColors val="0"/>
        <c:ser>
          <c:idx val="0"/>
          <c:order val="0"/>
          <c:tx>
            <c:strRef>
              <c:f>'Figure B2'!$D$25</c:f>
              <c:strCache>
                <c:ptCount val="1"/>
                <c:pt idx="0">
                  <c:v>Top third</c:v>
                </c:pt>
              </c:strCache>
            </c:strRef>
          </c:tx>
          <c:spPr>
            <a:ln w="25400" cap="rnd">
              <a:solidFill>
                <a:srgbClr val="800000"/>
              </a:solidFill>
              <a:round/>
            </a:ln>
            <a:effectLst/>
          </c:spPr>
          <c:marker>
            <c:symbol val="none"/>
          </c:marker>
          <c:dLbls>
            <c:dLbl>
              <c:idx val="0"/>
              <c:layout>
                <c:manualLayout>
                  <c:x val="-4.2343027611940476E-2"/>
                  <c:y val="-3.271026001532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74-4B66-8B6C-00346EB9CB3A}"/>
                </c:ext>
              </c:extLst>
            </c:dLbl>
            <c:dLbl>
              <c:idx val="20"/>
              <c:layout>
                <c:manualLayout>
                  <c:x val="-2.7831303730029198E-3"/>
                  <c:y val="-2.844565270835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74-4B66-8B6C-00346EB9CB3A}"/>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B2'!$A$26:$A$46</c:f>
              <c:numCache>
                <c:formatCode>General</c:formatCode>
                <c:ptCount val="21"/>
                <c:pt idx="0">
                  <c:v>2001</c:v>
                </c:pt>
                <c:pt idx="4">
                  <c:v>2005</c:v>
                </c:pt>
                <c:pt idx="9">
                  <c:v>2010</c:v>
                </c:pt>
                <c:pt idx="14">
                  <c:v>2015</c:v>
                </c:pt>
                <c:pt idx="19">
                  <c:v>2020</c:v>
                </c:pt>
                <c:pt idx="20">
                  <c:v>2021</c:v>
                </c:pt>
              </c:numCache>
            </c:numRef>
          </c:cat>
          <c:val>
            <c:numRef>
              <c:f>'Figure B2'!$D$26:$D$46</c:f>
              <c:numCache>
                <c:formatCode>0.0%</c:formatCode>
                <c:ptCount val="21"/>
                <c:pt idx="0">
                  <c:v>1.0688944587446985</c:v>
                </c:pt>
                <c:pt idx="1">
                  <c:v>1.0121008705637582</c:v>
                </c:pt>
                <c:pt idx="2">
                  <c:v>0.96438465758190561</c:v>
                </c:pt>
                <c:pt idx="3">
                  <c:v>0.94751557832361588</c:v>
                </c:pt>
                <c:pt idx="4">
                  <c:v>0.9260838996094829</c:v>
                </c:pt>
                <c:pt idx="5">
                  <c:v>0.936349476267196</c:v>
                </c:pt>
                <c:pt idx="6">
                  <c:v>0.9525239342877807</c:v>
                </c:pt>
                <c:pt idx="7">
                  <c:v>0.92290645691038153</c:v>
                </c:pt>
                <c:pt idx="8">
                  <c:v>0.87647239090194451</c:v>
                </c:pt>
                <c:pt idx="9">
                  <c:v>0.86568547118881101</c:v>
                </c:pt>
                <c:pt idx="10">
                  <c:v>0.86684750388031084</c:v>
                </c:pt>
                <c:pt idx="11">
                  <c:v>0.84854788173740281</c:v>
                </c:pt>
                <c:pt idx="12">
                  <c:v>0.85941332177756768</c:v>
                </c:pt>
                <c:pt idx="13">
                  <c:v>0.87639124678676306</c:v>
                </c:pt>
                <c:pt idx="14">
                  <c:v>0.88588800090553355</c:v>
                </c:pt>
                <c:pt idx="15">
                  <c:v>0.87965768887099094</c:v>
                </c:pt>
                <c:pt idx="16">
                  <c:v>0.89023673076321441</c:v>
                </c:pt>
                <c:pt idx="17">
                  <c:v>0.89107270280042028</c:v>
                </c:pt>
                <c:pt idx="18">
                  <c:v>0.89835097808118491</c:v>
                </c:pt>
                <c:pt idx="19">
                  <c:v>0.90171671534178077</c:v>
                </c:pt>
                <c:pt idx="20">
                  <c:v>0.928257325814413</c:v>
                </c:pt>
              </c:numCache>
            </c:numRef>
          </c:val>
          <c:smooth val="0"/>
          <c:extLst>
            <c:ext xmlns:c16="http://schemas.microsoft.com/office/drawing/2014/chart" uri="{C3380CC4-5D6E-409C-BE32-E72D297353CC}">
              <c16:uniqueId val="{00000002-BC74-4B66-8B6C-00346EB9CB3A}"/>
            </c:ext>
          </c:extLst>
        </c:ser>
        <c:ser>
          <c:idx val="1"/>
          <c:order val="1"/>
          <c:tx>
            <c:strRef>
              <c:f>'Figure B2'!$C$25</c:f>
              <c:strCache>
                <c:ptCount val="1"/>
                <c:pt idx="0">
                  <c:v>Middle third</c:v>
                </c:pt>
              </c:strCache>
            </c:strRef>
          </c:tx>
          <c:spPr>
            <a:ln w="25400" cap="rnd">
              <a:solidFill>
                <a:schemeClr val="tx1"/>
              </a:solidFill>
              <a:round/>
            </a:ln>
            <a:effectLst/>
          </c:spPr>
          <c:marker>
            <c:symbol val="none"/>
          </c:marker>
          <c:dLbls>
            <c:dLbl>
              <c:idx val="0"/>
              <c:layout>
                <c:manualLayout>
                  <c:x val="-7.2803184251777314E-2"/>
                  <c:y val="-1.9162725390284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74-4B66-8B6C-00346EB9CB3A}"/>
                </c:ext>
              </c:extLst>
            </c:dLbl>
            <c:dLbl>
              <c:idx val="20"/>
              <c:layout>
                <c:manualLayout>
                  <c:x val="-8.1966476646797883E-3"/>
                  <c:y val="-2.91648228401712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74-4B66-8B6C-00346EB9CB3A}"/>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B2'!$A$26:$A$46</c:f>
              <c:numCache>
                <c:formatCode>General</c:formatCode>
                <c:ptCount val="21"/>
                <c:pt idx="0">
                  <c:v>2001</c:v>
                </c:pt>
                <c:pt idx="4">
                  <c:v>2005</c:v>
                </c:pt>
                <c:pt idx="9">
                  <c:v>2010</c:v>
                </c:pt>
                <c:pt idx="14">
                  <c:v>2015</c:v>
                </c:pt>
                <c:pt idx="19">
                  <c:v>2020</c:v>
                </c:pt>
                <c:pt idx="20">
                  <c:v>2021</c:v>
                </c:pt>
              </c:numCache>
            </c:numRef>
          </c:cat>
          <c:val>
            <c:numRef>
              <c:f>'Figure B2'!$C$26:$C$46</c:f>
              <c:numCache>
                <c:formatCode>0.0%</c:formatCode>
                <c:ptCount val="21"/>
                <c:pt idx="0">
                  <c:v>0.98751814693600426</c:v>
                </c:pt>
                <c:pt idx="1">
                  <c:v>0.91737560472324997</c:v>
                </c:pt>
                <c:pt idx="2">
                  <c:v>0.86901959629013947</c:v>
                </c:pt>
                <c:pt idx="3">
                  <c:v>0.84543006393858811</c:v>
                </c:pt>
                <c:pt idx="4">
                  <c:v>0.83153969062997746</c:v>
                </c:pt>
                <c:pt idx="5">
                  <c:v>0.83289638426960999</c:v>
                </c:pt>
                <c:pt idx="6">
                  <c:v>0.84998295692669779</c:v>
                </c:pt>
                <c:pt idx="7">
                  <c:v>0.82677517927918276</c:v>
                </c:pt>
                <c:pt idx="8">
                  <c:v>0.7687768974539545</c:v>
                </c:pt>
                <c:pt idx="9">
                  <c:v>0.74552611151289516</c:v>
                </c:pt>
                <c:pt idx="10">
                  <c:v>0.72784338866479437</c:v>
                </c:pt>
                <c:pt idx="11">
                  <c:v>0.71000864478610315</c:v>
                </c:pt>
                <c:pt idx="12">
                  <c:v>0.71635438416361008</c:v>
                </c:pt>
                <c:pt idx="13">
                  <c:v>0.73079541765313905</c:v>
                </c:pt>
                <c:pt idx="14">
                  <c:v>0.73913494856975481</c:v>
                </c:pt>
                <c:pt idx="15">
                  <c:v>0.73233971208808624</c:v>
                </c:pt>
                <c:pt idx="16">
                  <c:v>0.73542122116786324</c:v>
                </c:pt>
                <c:pt idx="17">
                  <c:v>0.73632693453112452</c:v>
                </c:pt>
                <c:pt idx="18">
                  <c:v>0.72918249977732896</c:v>
                </c:pt>
                <c:pt idx="19">
                  <c:v>0.72469745279928199</c:v>
                </c:pt>
                <c:pt idx="20">
                  <c:v>0.74127357396810978</c:v>
                </c:pt>
              </c:numCache>
            </c:numRef>
          </c:val>
          <c:smooth val="0"/>
          <c:extLst>
            <c:ext xmlns:c16="http://schemas.microsoft.com/office/drawing/2014/chart" uri="{C3380CC4-5D6E-409C-BE32-E72D297353CC}">
              <c16:uniqueId val="{00000005-BC74-4B66-8B6C-00346EB9CB3A}"/>
            </c:ext>
          </c:extLst>
        </c:ser>
        <c:ser>
          <c:idx val="2"/>
          <c:order val="2"/>
          <c:tx>
            <c:strRef>
              <c:f>'Figure B2'!$B$25</c:f>
              <c:strCache>
                <c:ptCount val="1"/>
                <c:pt idx="0">
                  <c:v>Bottom third</c:v>
                </c:pt>
              </c:strCache>
            </c:strRef>
          </c:tx>
          <c:spPr>
            <a:ln w="25400" cap="rnd">
              <a:solidFill>
                <a:schemeClr val="bg1">
                  <a:lumMod val="75000"/>
                </a:schemeClr>
              </a:solidFill>
              <a:round/>
            </a:ln>
            <a:effectLst/>
          </c:spPr>
          <c:marker>
            <c:symbol val="none"/>
          </c:marker>
          <c:dLbls>
            <c:dLbl>
              <c:idx val="0"/>
              <c:layout>
                <c:manualLayout>
                  <c:x val="-4.7807605484476171E-2"/>
                  <c:y val="6.83949155823099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C74-4B66-8B6C-00346EB9CB3A}"/>
                </c:ext>
              </c:extLst>
            </c:dLbl>
            <c:dLbl>
              <c:idx val="17"/>
              <c:delete val="1"/>
              <c:extLst>
                <c:ext xmlns:c15="http://schemas.microsoft.com/office/drawing/2012/chart" uri="{CE6537A1-D6FC-4f65-9D91-7224C49458BB}">
                  <c15:layout>
                    <c:manualLayout>
                      <c:w val="7.9306060538466686E-2"/>
                      <c:h val="5.3867187499999997E-2"/>
                    </c:manualLayout>
                  </c15:layout>
                </c:ext>
                <c:ext xmlns:c16="http://schemas.microsoft.com/office/drawing/2014/chart" uri="{C3380CC4-5D6E-409C-BE32-E72D297353CC}">
                  <c16:uniqueId val="{00000007-BC74-4B66-8B6C-00346EB9CB3A}"/>
                </c:ext>
              </c:extLst>
            </c:dLbl>
            <c:dLbl>
              <c:idx val="20"/>
              <c:layout>
                <c:manualLayout>
                  <c:x val="-2.7831303730029198E-3"/>
                  <c:y val="3.63503002714236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74-4B66-8B6C-00346EB9CB3A}"/>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Ref>
              <c:f>'Figure B2'!$A$26:$A$46</c:f>
              <c:numCache>
                <c:formatCode>General</c:formatCode>
                <c:ptCount val="21"/>
                <c:pt idx="0">
                  <c:v>2001</c:v>
                </c:pt>
                <c:pt idx="4">
                  <c:v>2005</c:v>
                </c:pt>
                <c:pt idx="9">
                  <c:v>2010</c:v>
                </c:pt>
                <c:pt idx="14">
                  <c:v>2015</c:v>
                </c:pt>
                <c:pt idx="19">
                  <c:v>2020</c:v>
                </c:pt>
                <c:pt idx="20">
                  <c:v>2021</c:v>
                </c:pt>
              </c:numCache>
            </c:numRef>
          </c:cat>
          <c:val>
            <c:numRef>
              <c:f>'Figure B2'!$B$26:$B$46</c:f>
              <c:numCache>
                <c:formatCode>0.0%</c:formatCode>
                <c:ptCount val="21"/>
                <c:pt idx="0">
                  <c:v>0.92264342124128929</c:v>
                </c:pt>
                <c:pt idx="1">
                  <c:v>0.83590257580851712</c:v>
                </c:pt>
                <c:pt idx="2">
                  <c:v>0.78797302814698233</c:v>
                </c:pt>
                <c:pt idx="3">
                  <c:v>0.76716394930197263</c:v>
                </c:pt>
                <c:pt idx="4">
                  <c:v>0.74630606334397531</c:v>
                </c:pt>
                <c:pt idx="5">
                  <c:v>0.7321556517962029</c:v>
                </c:pt>
                <c:pt idx="6">
                  <c:v>0.74090600246374683</c:v>
                </c:pt>
                <c:pt idx="7">
                  <c:v>0.70635683300761221</c:v>
                </c:pt>
                <c:pt idx="8">
                  <c:v>0.64761365922976188</c:v>
                </c:pt>
                <c:pt idx="9">
                  <c:v>0.63029790341789971</c:v>
                </c:pt>
                <c:pt idx="10">
                  <c:v>0.61423430603855522</c:v>
                </c:pt>
                <c:pt idx="11">
                  <c:v>0.58853237651554369</c:v>
                </c:pt>
                <c:pt idx="12">
                  <c:v>0.57881707083587697</c:v>
                </c:pt>
                <c:pt idx="13">
                  <c:v>0.57959030050538252</c:v>
                </c:pt>
                <c:pt idx="14">
                  <c:v>0.57091395024114455</c:v>
                </c:pt>
                <c:pt idx="15">
                  <c:v>0.56052157218403376</c:v>
                </c:pt>
                <c:pt idx="16">
                  <c:v>0.55601526990646921</c:v>
                </c:pt>
                <c:pt idx="17">
                  <c:v>0.55496085484094448</c:v>
                </c:pt>
                <c:pt idx="18">
                  <c:v>0.54961366455017402</c:v>
                </c:pt>
                <c:pt idx="19">
                  <c:v>0.54206282139502238</c:v>
                </c:pt>
                <c:pt idx="20">
                  <c:v>0.54374148967562141</c:v>
                </c:pt>
              </c:numCache>
            </c:numRef>
          </c:val>
          <c:smooth val="0"/>
          <c:extLst>
            <c:ext xmlns:c16="http://schemas.microsoft.com/office/drawing/2014/chart" uri="{C3380CC4-5D6E-409C-BE32-E72D297353CC}">
              <c16:uniqueId val="{00000008-BC74-4B66-8B6C-00346EB9CB3A}"/>
            </c:ext>
          </c:extLst>
        </c:ser>
        <c:dLbls>
          <c:showLegendKey val="0"/>
          <c:showVal val="0"/>
          <c:showCatName val="0"/>
          <c:showSerName val="0"/>
          <c:showPercent val="0"/>
          <c:showBubbleSize val="0"/>
        </c:dLbls>
        <c:smooth val="0"/>
        <c:axId val="744064608"/>
        <c:axId val="744062312"/>
      </c:lineChart>
      <c:catAx>
        <c:axId val="74406460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330000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44062312"/>
        <c:crosses val="autoZero"/>
        <c:auto val="1"/>
        <c:lblAlgn val="ctr"/>
        <c:lblOffset val="100"/>
        <c:tickLblSkip val="1"/>
        <c:tickMarkSkip val="1"/>
        <c:noMultiLvlLbl val="0"/>
      </c:catAx>
      <c:valAx>
        <c:axId val="744062312"/>
        <c:scaling>
          <c:orientation val="minMax"/>
          <c:max val="1.25"/>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44064608"/>
        <c:crosses val="autoZero"/>
        <c:crossBetween val="between"/>
        <c:majorUnit val="0.25"/>
      </c:valAx>
      <c:spPr>
        <a:noFill/>
        <a:ln>
          <a:noFill/>
        </a:ln>
        <a:effectLst/>
      </c:spPr>
    </c:plotArea>
    <c:legend>
      <c:legendPos val="r"/>
      <c:layout>
        <c:manualLayout>
          <c:xMode val="edge"/>
          <c:yMode val="edge"/>
          <c:x val="0.13149759405074365"/>
          <c:y val="0.60820522434695667"/>
          <c:w val="0.25747790901137352"/>
          <c:h val="0.19219691288588928"/>
        </c:manualLayout>
      </c:layout>
      <c:overlay val="1"/>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2.2926634768740028E-2"/>
          <c:w val="0.85966951006124237"/>
          <c:h val="0.877714973128359"/>
        </c:manualLayout>
      </c:layout>
      <c:barChart>
        <c:barDir val="col"/>
        <c:grouping val="clustered"/>
        <c:varyColors val="0"/>
        <c:ser>
          <c:idx val="0"/>
          <c:order val="0"/>
          <c:spPr>
            <a:solidFill>
              <a:srgbClr val="800000"/>
            </a:solidFill>
            <a:ln w="3175">
              <a:solidFill>
                <a:schemeClr val="tx1"/>
              </a:solidFill>
            </a:ln>
          </c:spPr>
          <c:invertIfNegative val="0"/>
          <c:dPt>
            <c:idx val="13"/>
            <c:invertIfNegative val="0"/>
            <c:bubble3D val="0"/>
            <c:spPr>
              <a:solidFill>
                <a:srgbClr val="800000"/>
              </a:solidFill>
              <a:ln w="3175">
                <a:solidFill>
                  <a:schemeClr val="tx1"/>
                </a:solidFill>
              </a:ln>
            </c:spPr>
            <c:extLst>
              <c:ext xmlns:c16="http://schemas.microsoft.com/office/drawing/2014/chart" uri="{C3380CC4-5D6E-409C-BE32-E72D297353CC}">
                <c16:uniqueId val="{00000001-F184-43D3-A1C9-1E11A574403B}"/>
              </c:ext>
            </c:extLst>
          </c:dPt>
          <c:dPt>
            <c:idx val="14"/>
            <c:invertIfNegative val="0"/>
            <c:bubble3D val="0"/>
            <c:spPr>
              <a:solidFill>
                <a:srgbClr val="800000"/>
              </a:solidFill>
              <a:ln w="3175">
                <a:solidFill>
                  <a:schemeClr val="tx1"/>
                </a:solidFill>
              </a:ln>
            </c:spPr>
            <c:extLst>
              <c:ext xmlns:c16="http://schemas.microsoft.com/office/drawing/2014/chart" uri="{C3380CC4-5D6E-409C-BE32-E72D297353CC}">
                <c16:uniqueId val="{00000003-F184-43D3-A1C9-1E11A574403B}"/>
              </c:ext>
            </c:extLst>
          </c:dPt>
          <c:dPt>
            <c:idx val="15"/>
            <c:invertIfNegative val="0"/>
            <c:bubble3D val="0"/>
            <c:spPr>
              <a:solidFill>
                <a:srgbClr val="800000"/>
              </a:solidFill>
              <a:ln w="3175">
                <a:solidFill>
                  <a:schemeClr val="tx1"/>
                </a:solidFill>
              </a:ln>
            </c:spPr>
            <c:extLst>
              <c:ext xmlns:c16="http://schemas.microsoft.com/office/drawing/2014/chart" uri="{C3380CC4-5D6E-409C-BE32-E72D297353CC}">
                <c16:uniqueId val="{00000005-F184-43D3-A1C9-1E11A574403B}"/>
              </c:ext>
            </c:extLst>
          </c:dPt>
          <c:dPt>
            <c:idx val="18"/>
            <c:invertIfNegative val="0"/>
            <c:bubble3D val="0"/>
            <c:spPr>
              <a:solidFill>
                <a:srgbClr val="800000"/>
              </a:solidFill>
              <a:ln w="3175">
                <a:solidFill>
                  <a:schemeClr val="tx1"/>
                </a:solidFill>
              </a:ln>
            </c:spPr>
            <c:extLst>
              <c:ext xmlns:c16="http://schemas.microsoft.com/office/drawing/2014/chart" uri="{C3380CC4-5D6E-409C-BE32-E72D297353CC}">
                <c16:uniqueId val="{00000007-F184-43D3-A1C9-1E11A574403B}"/>
              </c:ext>
            </c:extLst>
          </c:dPt>
          <c:dPt>
            <c:idx val="19"/>
            <c:invertIfNegative val="0"/>
            <c:bubble3D val="0"/>
            <c:spPr>
              <a:solidFill>
                <a:srgbClr val="800000"/>
              </a:solidFill>
              <a:ln w="3175">
                <a:solidFill>
                  <a:schemeClr val="tx1"/>
                </a:solidFill>
              </a:ln>
            </c:spPr>
            <c:extLst>
              <c:ext xmlns:c16="http://schemas.microsoft.com/office/drawing/2014/chart" uri="{C3380CC4-5D6E-409C-BE32-E72D297353CC}">
                <c16:uniqueId val="{00000009-F184-43D3-A1C9-1E11A574403B}"/>
              </c:ext>
            </c:extLst>
          </c:dPt>
          <c:dPt>
            <c:idx val="20"/>
            <c:invertIfNegative val="0"/>
            <c:bubble3D val="0"/>
            <c:spPr>
              <a:solidFill>
                <a:srgbClr val="800000"/>
              </a:solidFill>
              <a:ln w="3175">
                <a:solidFill>
                  <a:schemeClr val="tx1"/>
                </a:solidFill>
              </a:ln>
            </c:spPr>
            <c:extLst>
              <c:ext xmlns:c16="http://schemas.microsoft.com/office/drawing/2014/chart" uri="{C3380CC4-5D6E-409C-BE32-E72D297353CC}">
                <c16:uniqueId val="{0000000B-F184-43D3-A1C9-1E11A574403B}"/>
              </c:ext>
            </c:extLst>
          </c:dPt>
          <c:dPt>
            <c:idx val="21"/>
            <c:invertIfNegative val="0"/>
            <c:bubble3D val="0"/>
            <c:spPr>
              <a:solidFill>
                <a:srgbClr val="800000"/>
              </a:solidFill>
              <a:ln w="3175">
                <a:solidFill>
                  <a:schemeClr val="tx1"/>
                </a:solidFill>
              </a:ln>
            </c:spPr>
            <c:extLst>
              <c:ext xmlns:c16="http://schemas.microsoft.com/office/drawing/2014/chart" uri="{C3380CC4-5D6E-409C-BE32-E72D297353CC}">
                <c16:uniqueId val="{0000000D-F184-43D3-A1C9-1E11A574403B}"/>
              </c:ext>
            </c:extLst>
          </c:dPt>
          <c:dPt>
            <c:idx val="22"/>
            <c:invertIfNegative val="0"/>
            <c:bubble3D val="0"/>
            <c:spPr>
              <a:solidFill>
                <a:srgbClr val="800000"/>
              </a:solidFill>
              <a:ln w="3175">
                <a:solidFill>
                  <a:schemeClr val="tx1"/>
                </a:solidFill>
              </a:ln>
            </c:spPr>
            <c:extLst>
              <c:ext xmlns:c16="http://schemas.microsoft.com/office/drawing/2014/chart" uri="{C3380CC4-5D6E-409C-BE32-E72D297353CC}">
                <c16:uniqueId val="{0000000F-F184-43D3-A1C9-1E11A574403B}"/>
              </c:ext>
            </c:extLst>
          </c:dPt>
          <c:dPt>
            <c:idx val="23"/>
            <c:invertIfNegative val="0"/>
            <c:bubble3D val="0"/>
            <c:spPr>
              <a:solidFill>
                <a:srgbClr val="800000"/>
              </a:solidFill>
              <a:ln w="3175">
                <a:solidFill>
                  <a:schemeClr val="tx1"/>
                </a:solidFill>
              </a:ln>
            </c:spPr>
            <c:extLst>
              <c:ext xmlns:c16="http://schemas.microsoft.com/office/drawing/2014/chart" uri="{C3380CC4-5D6E-409C-BE32-E72D297353CC}">
                <c16:uniqueId val="{00000011-F184-43D3-A1C9-1E11A574403B}"/>
              </c:ext>
            </c:extLst>
          </c:dPt>
          <c:dPt>
            <c:idx val="24"/>
            <c:invertIfNegative val="0"/>
            <c:bubble3D val="0"/>
            <c:spPr>
              <a:solidFill>
                <a:srgbClr val="800000"/>
              </a:solidFill>
              <a:ln w="3175">
                <a:solidFill>
                  <a:schemeClr val="tx1"/>
                </a:solidFill>
              </a:ln>
            </c:spPr>
            <c:extLst>
              <c:ext xmlns:c16="http://schemas.microsoft.com/office/drawing/2014/chart" uri="{C3380CC4-5D6E-409C-BE32-E72D297353CC}">
                <c16:uniqueId val="{00000013-F184-43D3-A1C9-1E11A574403B}"/>
              </c:ext>
            </c:extLst>
          </c:dPt>
          <c:dPt>
            <c:idx val="26"/>
            <c:invertIfNegative val="0"/>
            <c:bubble3D val="0"/>
            <c:spPr>
              <a:pattFill prst="wdUpDiag">
                <a:fgClr>
                  <a:srgbClr val="800000"/>
                </a:fgClr>
                <a:bgClr>
                  <a:schemeClr val="bg1"/>
                </a:bgClr>
              </a:pattFill>
              <a:ln w="3175">
                <a:solidFill>
                  <a:schemeClr val="tx1"/>
                </a:solidFill>
              </a:ln>
            </c:spPr>
            <c:extLst>
              <c:ext xmlns:c16="http://schemas.microsoft.com/office/drawing/2014/chart" uri="{C3380CC4-5D6E-409C-BE32-E72D297353CC}">
                <c16:uniqueId val="{00000015-F184-43D3-A1C9-1E11A574403B}"/>
              </c:ext>
            </c:extLst>
          </c:dPt>
          <c:dLbls>
            <c:dLbl>
              <c:idx val="0"/>
              <c:layout>
                <c:manualLayout>
                  <c:x val="8.547008547008534E-3"/>
                  <c:y val="1.1961722488038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184-43D3-A1C9-1E11A574403B}"/>
                </c:ext>
              </c:extLst>
            </c:dLbl>
            <c:dLbl>
              <c:idx val="6"/>
              <c:layout>
                <c:manualLayout>
                  <c:x val="-1.388888888888894E-2"/>
                  <c:y val="1.98412698412698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184-43D3-A1C9-1E11A574403B}"/>
                </c:ext>
              </c:extLst>
            </c:dLbl>
            <c:dLbl>
              <c:idx val="13"/>
              <c:layout>
                <c:manualLayout>
                  <c:x val="-1.332830271216098E-2"/>
                  <c:y val="1.1980689913760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84-43D3-A1C9-1E11A574403B}"/>
                </c:ext>
              </c:extLst>
            </c:dLbl>
            <c:dLbl>
              <c:idx val="19"/>
              <c:layout>
                <c:manualLayout>
                  <c:x val="-5.5555555555555558E-3"/>
                  <c:y val="3.9682539682539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184-43D3-A1C9-1E11A574403B}"/>
                </c:ext>
              </c:extLst>
            </c:dLbl>
            <c:dLbl>
              <c:idx val="24"/>
              <c:layout>
                <c:manualLayout>
                  <c:x val="-4.8145257730357757E-2"/>
                  <c:y val="-6.2457817772778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184-43D3-A1C9-1E11A574403B}"/>
                </c:ext>
              </c:extLst>
            </c:dLbl>
            <c:dLbl>
              <c:idx val="25"/>
              <c:layout>
                <c:manualLayout>
                  <c:x val="0"/>
                  <c:y val="-7.93650793650793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184-43D3-A1C9-1E11A574403B}"/>
                </c:ext>
              </c:extLst>
            </c:dLbl>
            <c:dLbl>
              <c:idx val="26"/>
              <c:layout>
                <c:manualLayout>
                  <c:x val="3.4516765285996058E-2"/>
                  <c:y val="-4.3650793650793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184-43D3-A1C9-1E11A574403B}"/>
                </c:ext>
              </c:extLst>
            </c:dLbl>
            <c:numFmt formatCode="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C1'!$A$26:$A$45</c:f>
              <c:numCache>
                <c:formatCode>General</c:formatCode>
                <c:ptCount val="20"/>
                <c:pt idx="0">
                  <c:v>2001</c:v>
                </c:pt>
                <c:pt idx="4">
                  <c:v>2005</c:v>
                </c:pt>
                <c:pt idx="9">
                  <c:v>2010</c:v>
                </c:pt>
                <c:pt idx="14">
                  <c:v>2015</c:v>
                </c:pt>
                <c:pt idx="19">
                  <c:v>2020</c:v>
                </c:pt>
              </c:numCache>
            </c:numRef>
          </c:cat>
          <c:val>
            <c:numRef>
              <c:f>'Figure C1'!$B$26:$B$45</c:f>
              <c:numCache>
                <c:formatCode>0.0%</c:formatCode>
                <c:ptCount val="20"/>
                <c:pt idx="0">
                  <c:v>0.98705824437167555</c:v>
                </c:pt>
                <c:pt idx="1">
                  <c:v>0.94829373515076931</c:v>
                </c:pt>
                <c:pt idx="2">
                  <c:v>0.89041279188687084</c:v>
                </c:pt>
                <c:pt idx="3">
                  <c:v>0.86298456055667583</c:v>
                </c:pt>
                <c:pt idx="4">
                  <c:v>0.86293842693537526</c:v>
                </c:pt>
                <c:pt idx="5">
                  <c:v>0.8538414628324319</c:v>
                </c:pt>
                <c:pt idx="6">
                  <c:v>0.87695217515285118</c:v>
                </c:pt>
                <c:pt idx="7">
                  <c:v>0.92958461940433679</c:v>
                </c:pt>
                <c:pt idx="8">
                  <c:v>0.86987180541796916</c:v>
                </c:pt>
                <c:pt idx="9">
                  <c:v>0.81482527025688045</c:v>
                </c:pt>
                <c:pt idx="10">
                  <c:v>0.81718560324964729</c:v>
                </c:pt>
                <c:pt idx="11">
                  <c:v>0.81049381400392129</c:v>
                </c:pt>
                <c:pt idx="12">
                  <c:v>0.82134508187859501</c:v>
                </c:pt>
                <c:pt idx="13">
                  <c:v>0.8734762474468819</c:v>
                </c:pt>
                <c:pt idx="14">
                  <c:v>0.92451875645356629</c:v>
                </c:pt>
                <c:pt idx="15">
                  <c:v>0.92478812021307666</c:v>
                </c:pt>
                <c:pt idx="16">
                  <c:v>0.94210115414821838</c:v>
                </c:pt>
                <c:pt idx="17">
                  <c:v>0.93555128460461512</c:v>
                </c:pt>
                <c:pt idx="18">
                  <c:v>0.95008317806162279</c:v>
                </c:pt>
                <c:pt idx="19">
                  <c:v>0.97439288642897071</c:v>
                </c:pt>
              </c:numCache>
            </c:numRef>
          </c:val>
          <c:extLst>
            <c:ext xmlns:c16="http://schemas.microsoft.com/office/drawing/2014/chart" uri="{C3380CC4-5D6E-409C-BE32-E72D297353CC}">
              <c16:uniqueId val="{00000019-F184-43D3-A1C9-1E11A574403B}"/>
            </c:ext>
          </c:extLst>
        </c:ser>
        <c:dLbls>
          <c:showLegendKey val="0"/>
          <c:showVal val="0"/>
          <c:showCatName val="0"/>
          <c:showSerName val="0"/>
          <c:showPercent val="0"/>
          <c:showBubbleSize val="0"/>
        </c:dLbls>
        <c:gapWidth val="150"/>
        <c:axId val="321736192"/>
        <c:axId val="275164544"/>
      </c:barChart>
      <c:catAx>
        <c:axId val="321736192"/>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a:pPr>
            <a:endParaRPr lang="en-US"/>
          </a:p>
        </c:txPr>
        <c:crossAx val="275164544"/>
        <c:crosses val="autoZero"/>
        <c:auto val="1"/>
        <c:lblAlgn val="ctr"/>
        <c:lblOffset val="100"/>
        <c:tickLblSkip val="1"/>
        <c:tickMarkSkip val="1"/>
        <c:noMultiLvlLbl val="0"/>
      </c:catAx>
      <c:valAx>
        <c:axId val="275164544"/>
        <c:scaling>
          <c:orientation val="minMax"/>
          <c:max val="1.25"/>
          <c:min val="0"/>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a:pPr>
            <a:endParaRPr lang="en-US"/>
          </a:p>
        </c:txPr>
        <c:crossAx val="321736192"/>
        <c:crosses val="autoZero"/>
        <c:crossBetween val="between"/>
        <c:majorUnit val="0.25"/>
      </c:valAx>
      <c:spPr>
        <a:noFill/>
        <a:ln w="25400">
          <a:noFill/>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Times New Roman" pitchFamily="18" charset="0"/>
          <a:ea typeface="Scala-Regular"/>
          <a:cs typeface="Times New Roman" pitchFamily="18" charset="0"/>
        </a:defRPr>
      </a:pPr>
      <a:endParaRPr lang="en-US"/>
    </a:p>
  </c:txPr>
  <c:printSettings>
    <c:headerFooter/>
    <c:pageMargins b="0.75000000000000244" l="0.70000000000000062" r="0.70000000000000062" t="0.75000000000000244"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447040"/>
    <xdr:ext cx="4572000" cy="3200400"/>
    <xdr:graphicFrame macro="">
      <xdr:nvGraphicFramePr>
        <xdr:cNvPr id="2" name="Chart 1">
          <a:extLst>
            <a:ext uri="{FF2B5EF4-FFF2-40B4-BE49-F238E27FC236}">
              <a16:creationId xmlns:a16="http://schemas.microsoft.com/office/drawing/2014/main" id="{BEEFBC68-8EBE-4113-89FB-FB6933173B2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10160</xdr:rowOff>
    </xdr:from>
    <xdr:to>
      <xdr:col>5</xdr:col>
      <xdr:colOff>518160</xdr:colOff>
      <xdr:row>18</xdr:row>
      <xdr:rowOff>121920</xdr:rowOff>
    </xdr:to>
    <xdr:graphicFrame macro="">
      <xdr:nvGraphicFramePr>
        <xdr:cNvPr id="2" name="Chart 1">
          <a:extLst>
            <a:ext uri="{FF2B5EF4-FFF2-40B4-BE49-F238E27FC236}">
              <a16:creationId xmlns:a16="http://schemas.microsoft.com/office/drawing/2014/main" id="{EAC782F5-1C71-1143-A039-78B61C21B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5715" y="433705"/>
    <xdr:ext cx="4572000" cy="3200400"/>
    <xdr:graphicFrame macro="">
      <xdr:nvGraphicFramePr>
        <xdr:cNvPr id="2" name="Chart 1">
          <a:extLst>
            <a:ext uri="{FF2B5EF4-FFF2-40B4-BE49-F238E27FC236}">
              <a16:creationId xmlns:a16="http://schemas.microsoft.com/office/drawing/2014/main" id="{E54DACFB-D509-40EC-AC24-ADF1801C83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0.95981</cdr:x>
      <cdr:y>0.29481</cdr:y>
    </cdr:from>
    <cdr:to>
      <cdr:x>0.95981</cdr:x>
      <cdr:y>0.36224</cdr:y>
    </cdr:to>
    <cdr:cxnSp macro="">
      <cdr:nvCxnSpPr>
        <cdr:cNvPr id="3" name="Straight Connector 2">
          <a:extLst xmlns:a="http://schemas.openxmlformats.org/drawingml/2006/main">
            <a:ext uri="{FF2B5EF4-FFF2-40B4-BE49-F238E27FC236}">
              <a16:creationId xmlns:a16="http://schemas.microsoft.com/office/drawing/2014/main" id="{7EDEE34E-A004-5047-9990-B34A5F715401}"/>
            </a:ext>
          </a:extLst>
        </cdr:cNvPr>
        <cdr:cNvCxnSpPr/>
      </cdr:nvCxnSpPr>
      <cdr:spPr>
        <a:xfrm xmlns:a="http://schemas.openxmlformats.org/drawingml/2006/main" flipV="1">
          <a:off x="4388247" y="943507"/>
          <a:ext cx="0" cy="215803"/>
        </a:xfrm>
        <a:prstGeom xmlns:a="http://schemas.openxmlformats.org/drawingml/2006/main" prst="line">
          <a:avLst/>
        </a:prstGeom>
        <a:ln xmlns:a="http://schemas.openxmlformats.org/drawingml/2006/main" w="63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10160</xdr:colOff>
      <xdr:row>2</xdr:row>
      <xdr:rowOff>34925</xdr:rowOff>
    </xdr:from>
    <xdr:to>
      <xdr:col>4</xdr:col>
      <xdr:colOff>243840</xdr:colOff>
      <xdr:row>18</xdr:row>
      <xdr:rowOff>146685</xdr:rowOff>
    </xdr:to>
    <xdr:graphicFrame macro="">
      <xdr:nvGraphicFramePr>
        <xdr:cNvPr id="4" name="Chart 3">
          <a:extLst>
            <a:ext uri="{FF2B5EF4-FFF2-40B4-BE49-F238E27FC236}">
              <a16:creationId xmlns:a16="http://schemas.microsoft.com/office/drawing/2014/main" id="{7740A765-8645-4C92-A086-C59EB18430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22860</xdr:rowOff>
    </xdr:from>
    <xdr:to>
      <xdr:col>4</xdr:col>
      <xdr:colOff>995680</xdr:colOff>
      <xdr:row>17</xdr:row>
      <xdr:rowOff>175260</xdr:rowOff>
    </xdr:to>
    <xdr:graphicFrame macro="">
      <xdr:nvGraphicFramePr>
        <xdr:cNvPr id="2" name="Chart 1">
          <a:extLst>
            <a:ext uri="{FF2B5EF4-FFF2-40B4-BE49-F238E27FC236}">
              <a16:creationId xmlns:a16="http://schemas.microsoft.com/office/drawing/2014/main" id="{AC2272E3-A880-41BA-919D-DA5CE58CAF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17973</xdr:rowOff>
    </xdr:from>
    <xdr:to>
      <xdr:col>3</xdr:col>
      <xdr:colOff>486434</xdr:colOff>
      <xdr:row>18</xdr:row>
      <xdr:rowOff>151203</xdr:rowOff>
    </xdr:to>
    <xdr:graphicFrame macro="">
      <xdr:nvGraphicFramePr>
        <xdr:cNvPr id="2" name="Chart 1">
          <a:extLst>
            <a:ext uri="{FF2B5EF4-FFF2-40B4-BE49-F238E27FC236}">
              <a16:creationId xmlns:a16="http://schemas.microsoft.com/office/drawing/2014/main" id="{B143982B-019B-47BE-B5F9-30E9A19193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16510</xdr:rowOff>
    </xdr:from>
    <xdr:to>
      <xdr:col>5</xdr:col>
      <xdr:colOff>538480</xdr:colOff>
      <xdr:row>18</xdr:row>
      <xdr:rowOff>128270</xdr:rowOff>
    </xdr:to>
    <xdr:graphicFrame macro="">
      <xdr:nvGraphicFramePr>
        <xdr:cNvPr id="2" name="Chart 1">
          <a:extLst>
            <a:ext uri="{FF2B5EF4-FFF2-40B4-BE49-F238E27FC236}">
              <a16:creationId xmlns:a16="http://schemas.microsoft.com/office/drawing/2014/main" id="{AC812D94-85C6-4093-B60E-8C060F345D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0.9577</cdr:x>
      <cdr:y>0.17169</cdr:y>
    </cdr:from>
    <cdr:to>
      <cdr:x>0.9577</cdr:x>
      <cdr:y>0.23864</cdr:y>
    </cdr:to>
    <cdr:cxnSp macro="">
      <cdr:nvCxnSpPr>
        <cdr:cNvPr id="2" name="Straight Connector 1">
          <a:extLst xmlns:a="http://schemas.openxmlformats.org/drawingml/2006/main">
            <a:ext uri="{FF2B5EF4-FFF2-40B4-BE49-F238E27FC236}">
              <a16:creationId xmlns:a16="http://schemas.microsoft.com/office/drawing/2014/main" id="{A0EB0A45-2175-9543-9AAB-464E2E27EE9A}"/>
            </a:ext>
          </a:extLst>
        </cdr:cNvPr>
        <cdr:cNvCxnSpPr/>
      </cdr:nvCxnSpPr>
      <cdr:spPr>
        <a:xfrm xmlns:a="http://schemas.openxmlformats.org/drawingml/2006/main" flipV="1">
          <a:off x="4364000" y="556455"/>
          <a:ext cx="0" cy="217002"/>
        </a:xfrm>
        <a:prstGeom xmlns:a="http://schemas.openxmlformats.org/drawingml/2006/main" prst="line">
          <a:avLst/>
        </a:prstGeom>
        <a:ln xmlns:a="http://schemas.openxmlformats.org/drawingml/2006/main" w="63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0.83395</cdr:x>
      <cdr:y>0.14521</cdr:y>
    </cdr:from>
    <cdr:to>
      <cdr:x>0.87558</cdr:x>
      <cdr:y>0.1672</cdr:y>
    </cdr:to>
    <cdr:cxnSp macro="">
      <cdr:nvCxnSpPr>
        <cdr:cNvPr id="6" name="Straight Connector 5">
          <a:extLst xmlns:a="http://schemas.openxmlformats.org/drawingml/2006/main">
            <a:ext uri="{FF2B5EF4-FFF2-40B4-BE49-F238E27FC236}">
              <a16:creationId xmlns:a16="http://schemas.microsoft.com/office/drawing/2014/main" id="{8DCEFA9C-F54D-1E49-BA15-1DB8151935B2}"/>
            </a:ext>
          </a:extLst>
        </cdr:cNvPr>
        <cdr:cNvCxnSpPr/>
      </cdr:nvCxnSpPr>
      <cdr:spPr>
        <a:xfrm xmlns:a="http://schemas.openxmlformats.org/drawingml/2006/main">
          <a:off x="3818467" y="474557"/>
          <a:ext cx="190601" cy="71880"/>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2</xdr:row>
      <xdr:rowOff>40640</xdr:rowOff>
    </xdr:from>
    <xdr:to>
      <xdr:col>4</xdr:col>
      <xdr:colOff>863600</xdr:colOff>
      <xdr:row>17</xdr:row>
      <xdr:rowOff>193040</xdr:rowOff>
    </xdr:to>
    <xdr:graphicFrame macro="">
      <xdr:nvGraphicFramePr>
        <xdr:cNvPr id="2" name="Chart 1">
          <a:extLst>
            <a:ext uri="{FF2B5EF4-FFF2-40B4-BE49-F238E27FC236}">
              <a16:creationId xmlns:a16="http://schemas.microsoft.com/office/drawing/2014/main" id="{FBAC450A-6063-A345-9A6A-36803AB762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0.11883</cdr:x>
      <cdr:y>0.8636</cdr:y>
    </cdr:from>
    <cdr:to>
      <cdr:x>0.55456</cdr:x>
      <cdr:y>0.93204</cdr:y>
    </cdr:to>
    <cdr:sp macro="" textlink="">
      <cdr:nvSpPr>
        <cdr:cNvPr id="2" name="TextBox 1">
          <a:extLst xmlns:a="http://schemas.openxmlformats.org/drawingml/2006/main">
            <a:ext uri="{FF2B5EF4-FFF2-40B4-BE49-F238E27FC236}">
              <a16:creationId xmlns:a16="http://schemas.microsoft.com/office/drawing/2014/main" id="{FFB7F634-B8A4-3B45-AB8D-559852C432FB}"/>
            </a:ext>
          </a:extLst>
        </cdr:cNvPr>
        <cdr:cNvSpPr txBox="1"/>
      </cdr:nvSpPr>
      <cdr:spPr>
        <a:xfrm xmlns:a="http://schemas.openxmlformats.org/drawingml/2006/main">
          <a:off x="555271" y="2751667"/>
          <a:ext cx="2036151" cy="2180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a:latin typeface="Times New Roman" panose="02020603050405020304" pitchFamily="18" charset="0"/>
              <a:cs typeface="Times New Roman" panose="02020603050405020304" pitchFamily="18" charset="0"/>
            </a:rPr>
            <a:t>Bottom third</a:t>
          </a:r>
        </a:p>
      </cdr:txBody>
    </cdr:sp>
  </cdr:relSizeAnchor>
  <cdr:relSizeAnchor xmlns:cdr="http://schemas.openxmlformats.org/drawingml/2006/chartDrawing">
    <cdr:from>
      <cdr:x>0.41171</cdr:x>
      <cdr:y>0.8636</cdr:y>
    </cdr:from>
    <cdr:to>
      <cdr:x>0.84744</cdr:x>
      <cdr:y>0.93047</cdr:y>
    </cdr:to>
    <cdr:sp macro="" textlink="">
      <cdr:nvSpPr>
        <cdr:cNvPr id="3" name="TextBox 1">
          <a:extLst xmlns:a="http://schemas.openxmlformats.org/drawingml/2006/main">
            <a:ext uri="{FF2B5EF4-FFF2-40B4-BE49-F238E27FC236}">
              <a16:creationId xmlns:a16="http://schemas.microsoft.com/office/drawing/2014/main" id="{6663740F-9F0A-024A-AB62-FAD850939EA4}"/>
            </a:ext>
          </a:extLst>
        </cdr:cNvPr>
        <cdr:cNvSpPr txBox="1"/>
      </cdr:nvSpPr>
      <cdr:spPr>
        <a:xfrm xmlns:a="http://schemas.openxmlformats.org/drawingml/2006/main">
          <a:off x="1923911" y="2751667"/>
          <a:ext cx="2036151" cy="2130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latin typeface="Times New Roman" panose="02020603050405020304" pitchFamily="18" charset="0"/>
              <a:cs typeface="Times New Roman" panose="02020603050405020304" pitchFamily="18" charset="0"/>
            </a:rPr>
            <a:t>Middle third</a:t>
          </a:r>
        </a:p>
      </cdr:txBody>
    </cdr:sp>
  </cdr:relSizeAnchor>
  <cdr:relSizeAnchor xmlns:cdr="http://schemas.openxmlformats.org/drawingml/2006/chartDrawing">
    <cdr:from>
      <cdr:x>0.70118</cdr:x>
      <cdr:y>0.8636</cdr:y>
    </cdr:from>
    <cdr:to>
      <cdr:x>0.95071</cdr:x>
      <cdr:y>0.9242</cdr:y>
    </cdr:to>
    <cdr:sp macro="" textlink="">
      <cdr:nvSpPr>
        <cdr:cNvPr id="4" name="TextBox 1">
          <a:extLst xmlns:a="http://schemas.openxmlformats.org/drawingml/2006/main">
            <a:ext uri="{FF2B5EF4-FFF2-40B4-BE49-F238E27FC236}">
              <a16:creationId xmlns:a16="http://schemas.microsoft.com/office/drawing/2014/main" id="{6663740F-9F0A-024A-AB62-FAD850939EA4}"/>
            </a:ext>
          </a:extLst>
        </cdr:cNvPr>
        <cdr:cNvSpPr txBox="1"/>
      </cdr:nvSpPr>
      <cdr:spPr>
        <a:xfrm xmlns:a="http://schemas.openxmlformats.org/drawingml/2006/main">
          <a:off x="3276572" y="2751667"/>
          <a:ext cx="1166045" cy="1930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latin typeface="Times New Roman" panose="02020603050405020304" pitchFamily="18" charset="0"/>
              <a:cs typeface="Times New Roman" panose="02020603050405020304" pitchFamily="18" charset="0"/>
            </a:rPr>
            <a:t>Top third</a:t>
          </a:r>
        </a:p>
      </cdr:txBody>
    </cdr:sp>
  </cdr:relSizeAnchor>
  <cdr:relSizeAnchor xmlns:cdr="http://schemas.openxmlformats.org/drawingml/2006/chartDrawing">
    <cdr:from>
      <cdr:x>0.13543</cdr:x>
      <cdr:y>0.84425</cdr:y>
    </cdr:from>
    <cdr:to>
      <cdr:x>0.56997</cdr:x>
      <cdr:y>0.88601</cdr:y>
    </cdr:to>
    <cdr:sp macro="" textlink="">
      <cdr:nvSpPr>
        <cdr:cNvPr id="8" name="Right Brace 7">
          <a:extLst xmlns:a="http://schemas.openxmlformats.org/drawingml/2006/main">
            <a:ext uri="{FF2B5EF4-FFF2-40B4-BE49-F238E27FC236}">
              <a16:creationId xmlns:a16="http://schemas.microsoft.com/office/drawing/2014/main" id="{190229FF-A158-2440-95BA-E9F6D3699B8E}"/>
            </a:ext>
          </a:extLst>
        </cdr:cNvPr>
        <cdr:cNvSpPr/>
      </cdr:nvSpPr>
      <cdr:spPr>
        <a:xfrm xmlns:a="http://schemas.openxmlformats.org/drawingml/2006/main" rot="5400000">
          <a:off x="1577968" y="1755515"/>
          <a:ext cx="133663" cy="2026483"/>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0.5728</cdr:x>
      <cdr:y>0.84425</cdr:y>
    </cdr:from>
    <cdr:to>
      <cdr:x>0.69159</cdr:x>
      <cdr:y>0.88342</cdr:y>
    </cdr:to>
    <cdr:sp macro="" textlink="">
      <cdr:nvSpPr>
        <cdr:cNvPr id="9" name="Right Brace 8">
          <a:extLst xmlns:a="http://schemas.openxmlformats.org/drawingml/2006/main">
            <a:ext uri="{FF2B5EF4-FFF2-40B4-BE49-F238E27FC236}">
              <a16:creationId xmlns:a16="http://schemas.microsoft.com/office/drawing/2014/main" id="{268976D9-C7A6-CF47-B03A-AEF8D03F50B5}"/>
            </a:ext>
          </a:extLst>
        </cdr:cNvPr>
        <cdr:cNvSpPr/>
      </cdr:nvSpPr>
      <cdr:spPr>
        <a:xfrm xmlns:a="http://schemas.openxmlformats.org/drawingml/2006/main" rot="5400000">
          <a:off x="2885508" y="2487639"/>
          <a:ext cx="125372" cy="553949"/>
        </a:xfrm>
        <a:prstGeom xmlns:a="http://schemas.openxmlformats.org/drawingml/2006/main" prst="rightBrace">
          <a:avLst>
            <a:gd name="adj1" fmla="val 8333"/>
            <a:gd name="adj2" fmla="val 51342"/>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0.69444</cdr:x>
      <cdr:y>0.84425</cdr:y>
    </cdr:from>
    <cdr:to>
      <cdr:x>0.9465</cdr:x>
      <cdr:y>0.88393</cdr:y>
    </cdr:to>
    <cdr:sp macro="" textlink="">
      <cdr:nvSpPr>
        <cdr:cNvPr id="10" name="Right Brace 9">
          <a:extLst xmlns:a="http://schemas.openxmlformats.org/drawingml/2006/main">
            <a:ext uri="{FF2B5EF4-FFF2-40B4-BE49-F238E27FC236}">
              <a16:creationId xmlns:a16="http://schemas.microsoft.com/office/drawing/2014/main" id="{DDD9223E-C9A3-B445-A3A8-D6C060A33FF9}"/>
            </a:ext>
          </a:extLst>
        </cdr:cNvPr>
        <cdr:cNvSpPr/>
      </cdr:nvSpPr>
      <cdr:spPr>
        <a:xfrm xmlns:a="http://schemas.openxmlformats.org/drawingml/2006/main" rot="5400000">
          <a:off x="3762718" y="2177707"/>
          <a:ext cx="127000" cy="1175436"/>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084D8-D18A-4F97-8397-5989FF6127A7}">
  <dimension ref="A1:P52"/>
  <sheetViews>
    <sheetView tabSelected="1" zoomScale="125" zoomScaleNormal="125" workbookViewId="0"/>
  </sheetViews>
  <sheetFormatPr baseColWidth="10" defaultColWidth="8.83203125" defaultRowHeight="16" x14ac:dyDescent="0.2"/>
  <cols>
    <col min="1" max="1" width="8.83203125" style="24"/>
    <col min="2" max="2" width="19.6640625" style="25" bestFit="1" customWidth="1"/>
    <col min="14" max="14" width="19.83203125" customWidth="1"/>
    <col min="15" max="15" width="16" customWidth="1"/>
    <col min="16" max="16" width="14.6640625" customWidth="1"/>
  </cols>
  <sheetData>
    <row r="1" spans="1:4" x14ac:dyDescent="0.2">
      <c r="A1" s="3" t="s">
        <v>481</v>
      </c>
    </row>
    <row r="6" spans="1:4" ht="17" x14ac:dyDescent="0.2">
      <c r="D6" s="21"/>
    </row>
    <row r="20" spans="1:16" x14ac:dyDescent="0.2">
      <c r="A20" s="32" t="s">
        <v>492</v>
      </c>
      <c r="O20" s="9"/>
      <c r="P20" s="9"/>
    </row>
    <row r="21" spans="1:16" x14ac:dyDescent="0.2">
      <c r="A21" s="33" t="s">
        <v>475</v>
      </c>
    </row>
    <row r="24" spans="1:16" x14ac:dyDescent="0.2">
      <c r="A24" s="30" t="s">
        <v>208</v>
      </c>
      <c r="B24" s="31" t="s">
        <v>474</v>
      </c>
    </row>
    <row r="25" spans="1:16" x14ac:dyDescent="0.2">
      <c r="A25" s="26">
        <v>1990</v>
      </c>
      <c r="B25" s="58">
        <v>0.79420000000000002</v>
      </c>
    </row>
    <row r="26" spans="1:16" x14ac:dyDescent="0.2">
      <c r="A26" s="26"/>
      <c r="B26" s="58">
        <v>0.8085</v>
      </c>
    </row>
    <row r="27" spans="1:16" x14ac:dyDescent="0.2">
      <c r="A27" s="26"/>
      <c r="B27" s="58">
        <v>0.82629999999999992</v>
      </c>
    </row>
    <row r="28" spans="1:16" x14ac:dyDescent="0.2">
      <c r="A28" s="26"/>
      <c r="B28" s="58">
        <v>0.84868880000000002</v>
      </c>
    </row>
    <row r="29" spans="1:16" x14ac:dyDescent="0.2">
      <c r="A29" s="26"/>
      <c r="B29" s="58">
        <v>0.87626850000000001</v>
      </c>
    </row>
    <row r="30" spans="1:16" x14ac:dyDescent="0.2">
      <c r="A30" s="26"/>
      <c r="B30" s="58">
        <v>0.95967960000000008</v>
      </c>
    </row>
    <row r="31" spans="1:16" x14ac:dyDescent="0.2">
      <c r="A31" s="26">
        <v>2000</v>
      </c>
      <c r="B31" s="58">
        <v>1.0268710000000001</v>
      </c>
    </row>
    <row r="32" spans="1:16" x14ac:dyDescent="0.2">
      <c r="A32" s="26"/>
      <c r="B32" s="58">
        <v>1.0184608869575853</v>
      </c>
    </row>
    <row r="33" spans="1:2" x14ac:dyDescent="0.2">
      <c r="A33" s="26"/>
      <c r="B33" s="58">
        <v>0.9482905319639704</v>
      </c>
    </row>
    <row r="34" spans="1:2" x14ac:dyDescent="0.2">
      <c r="A34" s="26"/>
      <c r="B34" s="58">
        <v>0.89044870987515301</v>
      </c>
    </row>
    <row r="35" spans="1:2" x14ac:dyDescent="0.2">
      <c r="A35" s="26"/>
      <c r="B35" s="58">
        <v>0.87326133549282881</v>
      </c>
    </row>
    <row r="36" spans="1:2" x14ac:dyDescent="0.2">
      <c r="A36" s="26">
        <v>2005</v>
      </c>
      <c r="B36" s="58">
        <v>0.85219825320260789</v>
      </c>
    </row>
    <row r="37" spans="1:2" x14ac:dyDescent="0.2">
      <c r="A37" s="26"/>
      <c r="B37" s="58">
        <v>0.85138494821073707</v>
      </c>
    </row>
    <row r="38" spans="1:2" x14ac:dyDescent="0.2">
      <c r="A38" s="26"/>
      <c r="B38" s="58">
        <v>0.86272718660627656</v>
      </c>
    </row>
    <row r="39" spans="1:2" x14ac:dyDescent="0.2">
      <c r="A39" s="26"/>
      <c r="B39" s="58">
        <v>0.84364249959586535</v>
      </c>
    </row>
    <row r="40" spans="1:2" x14ac:dyDescent="0.2">
      <c r="A40" s="26"/>
      <c r="B40" s="58">
        <v>0.7827087208465866</v>
      </c>
    </row>
    <row r="41" spans="1:2" x14ac:dyDescent="0.2">
      <c r="A41" s="26">
        <v>2010</v>
      </c>
      <c r="B41" s="58">
        <v>0.75785401188393819</v>
      </c>
    </row>
    <row r="42" spans="1:2" x14ac:dyDescent="0.2">
      <c r="A42" s="26"/>
      <c r="B42" s="58">
        <v>0.74346239223370569</v>
      </c>
    </row>
    <row r="43" spans="1:2" x14ac:dyDescent="0.2">
      <c r="A43" s="26"/>
      <c r="B43" s="58">
        <v>0.72398958425708304</v>
      </c>
    </row>
    <row r="44" spans="1:2" x14ac:dyDescent="0.2">
      <c r="A44" s="26"/>
      <c r="B44" s="58">
        <v>0.71962066651317935</v>
      </c>
    </row>
    <row r="45" spans="1:2" x14ac:dyDescent="0.2">
      <c r="A45" s="26"/>
      <c r="B45" s="58">
        <v>0.73280038628056843</v>
      </c>
    </row>
    <row r="46" spans="1:2" x14ac:dyDescent="0.2">
      <c r="A46" s="26">
        <v>2015</v>
      </c>
      <c r="B46" s="58">
        <v>0.73241990357526432</v>
      </c>
    </row>
    <row r="47" spans="1:2" x14ac:dyDescent="0.2">
      <c r="A47" s="26"/>
      <c r="B47" s="58">
        <v>0.71722076740173102</v>
      </c>
    </row>
    <row r="48" spans="1:2" x14ac:dyDescent="0.2">
      <c r="A48" s="26"/>
      <c r="B48" s="58">
        <v>0.72123446211571129</v>
      </c>
    </row>
    <row r="49" spans="1:2" x14ac:dyDescent="0.2">
      <c r="B49" s="58">
        <v>0.72399807063255184</v>
      </c>
    </row>
    <row r="50" spans="1:2" x14ac:dyDescent="0.2">
      <c r="A50" s="26"/>
      <c r="B50" s="58">
        <v>0.72608063802862277</v>
      </c>
    </row>
    <row r="51" spans="1:2" x14ac:dyDescent="0.2">
      <c r="A51" s="26">
        <v>2020</v>
      </c>
      <c r="B51" s="58">
        <v>0.72835087425932798</v>
      </c>
    </row>
    <row r="52" spans="1:2" x14ac:dyDescent="0.2">
      <c r="A52" s="28">
        <v>2021</v>
      </c>
      <c r="B52" s="29">
        <v>0.74739738037007397</v>
      </c>
    </row>
  </sheetData>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98"/>
  <sheetViews>
    <sheetView topLeftCell="A165" workbookViewId="0">
      <selection activeCell="C167" sqref="C167"/>
    </sheetView>
  </sheetViews>
  <sheetFormatPr baseColWidth="10" defaultColWidth="8.83203125" defaultRowHeight="15" x14ac:dyDescent="0.2"/>
  <cols>
    <col min="2" max="2" width="22.83203125" customWidth="1"/>
    <col min="3" max="3" width="8.6640625" style="2"/>
  </cols>
  <sheetData>
    <row r="1" spans="1:4" x14ac:dyDescent="0.2">
      <c r="A1" t="s">
        <v>246</v>
      </c>
      <c r="B1" t="s">
        <v>247</v>
      </c>
      <c r="C1" s="2" t="s">
        <v>445</v>
      </c>
      <c r="D1" t="s">
        <v>446</v>
      </c>
    </row>
    <row r="2" spans="1:4" x14ac:dyDescent="0.2">
      <c r="A2" s="1">
        <v>1</v>
      </c>
      <c r="B2" t="s">
        <v>248</v>
      </c>
      <c r="C2" s="1">
        <v>0.73530126212597557</v>
      </c>
      <c r="D2" s="1">
        <v>2</v>
      </c>
    </row>
    <row r="3" spans="1:4" x14ac:dyDescent="0.2">
      <c r="A3" s="1">
        <v>2</v>
      </c>
      <c r="B3" t="s">
        <v>249</v>
      </c>
      <c r="C3" s="1">
        <v>0.69773437222975465</v>
      </c>
      <c r="D3" s="1">
        <v>2</v>
      </c>
    </row>
    <row r="4" spans="1:4" x14ac:dyDescent="0.2">
      <c r="A4" s="1">
        <v>3</v>
      </c>
      <c r="B4" t="s">
        <v>250</v>
      </c>
      <c r="C4" s="1">
        <v>0.67877785974751459</v>
      </c>
      <c r="D4" s="1">
        <v>2</v>
      </c>
    </row>
    <row r="5" spans="1:4" x14ac:dyDescent="0.2">
      <c r="A5" s="1">
        <v>4</v>
      </c>
      <c r="B5" t="s">
        <v>251</v>
      </c>
      <c r="C5" s="1">
        <v>0.81478455710350417</v>
      </c>
      <c r="D5" s="1">
        <v>3</v>
      </c>
    </row>
    <row r="6" spans="1:4" x14ac:dyDescent="0.2">
      <c r="A6" s="1">
        <v>5</v>
      </c>
      <c r="B6" t="s">
        <v>252</v>
      </c>
      <c r="C6" s="1">
        <v>0.48482532096534553</v>
      </c>
      <c r="D6" s="1">
        <v>1</v>
      </c>
    </row>
    <row r="7" spans="1:4" x14ac:dyDescent="0.2">
      <c r="A7" s="1">
        <v>6</v>
      </c>
      <c r="B7" t="s">
        <v>253</v>
      </c>
      <c r="C7" s="1">
        <v>0.72670687305435366</v>
      </c>
      <c r="D7" s="1">
        <v>2</v>
      </c>
    </row>
    <row r="8" spans="1:4" x14ac:dyDescent="0.2">
      <c r="A8" s="1">
        <v>7</v>
      </c>
      <c r="B8" t="s">
        <v>254</v>
      </c>
      <c r="C8" s="1">
        <v>0.81008544899234147</v>
      </c>
      <c r="D8" s="1">
        <v>2</v>
      </c>
    </row>
    <row r="9" spans="1:4" x14ac:dyDescent="0.2">
      <c r="A9" s="1">
        <v>8</v>
      </c>
      <c r="B9" t="s">
        <v>255</v>
      </c>
      <c r="C9" s="1">
        <v>0.81077203576612378</v>
      </c>
      <c r="D9" s="1">
        <v>3</v>
      </c>
    </row>
    <row r="10" spans="1:4" x14ac:dyDescent="0.2">
      <c r="A10" s="1">
        <v>9</v>
      </c>
      <c r="B10" t="s">
        <v>256</v>
      </c>
      <c r="C10" s="1">
        <v>0.73241214921590725</v>
      </c>
      <c r="D10" s="1">
        <v>2</v>
      </c>
    </row>
    <row r="11" spans="1:4" x14ac:dyDescent="0.2">
      <c r="A11" s="1">
        <v>10</v>
      </c>
      <c r="B11" t="s">
        <v>257</v>
      </c>
      <c r="C11" s="1">
        <v>0.73868576890430337</v>
      </c>
      <c r="D11" s="1">
        <v>2</v>
      </c>
    </row>
    <row r="12" spans="1:4" x14ac:dyDescent="0.2">
      <c r="A12" s="1">
        <v>11</v>
      </c>
      <c r="B12" t="s">
        <v>258</v>
      </c>
      <c r="C12" s="1">
        <v>0.4691404002289698</v>
      </c>
      <c r="D12" s="1">
        <v>1</v>
      </c>
    </row>
    <row r="13" spans="1:4" x14ac:dyDescent="0.2">
      <c r="A13" s="1">
        <v>12</v>
      </c>
      <c r="B13" t="s">
        <v>259</v>
      </c>
      <c r="C13" s="1">
        <v>0.72202771242435815</v>
      </c>
      <c r="D13" s="1">
        <v>2</v>
      </c>
    </row>
    <row r="14" spans="1:4" x14ac:dyDescent="0.2">
      <c r="A14" s="1">
        <v>13</v>
      </c>
      <c r="B14" t="s">
        <v>260</v>
      </c>
      <c r="C14" s="1">
        <v>0.83113688531245722</v>
      </c>
      <c r="D14" s="1">
        <v>3</v>
      </c>
    </row>
    <row r="15" spans="1:4" x14ac:dyDescent="0.2">
      <c r="A15" s="1">
        <v>14</v>
      </c>
      <c r="B15" t="s">
        <v>261</v>
      </c>
      <c r="C15" s="1">
        <v>0.61649647128549823</v>
      </c>
      <c r="D15" s="1">
        <v>1</v>
      </c>
    </row>
    <row r="16" spans="1:4" x14ac:dyDescent="0.2">
      <c r="A16" s="1">
        <v>15</v>
      </c>
      <c r="B16" t="s">
        <v>262</v>
      </c>
      <c r="C16" s="1">
        <v>0.59207460480650953</v>
      </c>
      <c r="D16" s="1">
        <v>1</v>
      </c>
    </row>
    <row r="17" spans="1:4" x14ac:dyDescent="0.2">
      <c r="A17" s="1">
        <v>16</v>
      </c>
      <c r="B17" t="s">
        <v>263</v>
      </c>
      <c r="C17" s="1">
        <v>0.38329445506753623</v>
      </c>
      <c r="D17" s="1">
        <v>1</v>
      </c>
    </row>
    <row r="18" spans="1:4" x14ac:dyDescent="0.2">
      <c r="A18" s="1">
        <v>17</v>
      </c>
      <c r="B18" t="s">
        <v>264</v>
      </c>
      <c r="C18" s="1">
        <v>0.51321469174192413</v>
      </c>
      <c r="D18" s="1">
        <v>1</v>
      </c>
    </row>
    <row r="19" spans="1:4" x14ac:dyDescent="0.2">
      <c r="A19" s="1">
        <v>18</v>
      </c>
      <c r="B19" t="s">
        <v>265</v>
      </c>
      <c r="C19" s="1">
        <v>0.91837753599537941</v>
      </c>
      <c r="D19" s="1">
        <v>3</v>
      </c>
    </row>
    <row r="20" spans="1:4" x14ac:dyDescent="0.2">
      <c r="A20" s="1">
        <v>19</v>
      </c>
      <c r="B20" t="s">
        <v>266</v>
      </c>
      <c r="C20" s="1">
        <v>1.1167870230678438</v>
      </c>
      <c r="D20" s="1">
        <v>3</v>
      </c>
    </row>
    <row r="21" spans="1:4" x14ac:dyDescent="0.2">
      <c r="A21" s="1">
        <v>20</v>
      </c>
      <c r="B21" t="s">
        <v>267</v>
      </c>
      <c r="C21" s="1">
        <v>0.93987137717841929</v>
      </c>
      <c r="D21" s="1">
        <v>3</v>
      </c>
    </row>
    <row r="22" spans="1:4" x14ac:dyDescent="0.2">
      <c r="A22" s="1">
        <v>21</v>
      </c>
      <c r="B22" t="s">
        <v>268</v>
      </c>
      <c r="C22" s="1">
        <v>0.88421832464705785</v>
      </c>
      <c r="D22" s="1">
        <v>3</v>
      </c>
    </row>
    <row r="23" spans="1:4" x14ac:dyDescent="0.2">
      <c r="A23" s="1">
        <v>22</v>
      </c>
      <c r="B23" t="s">
        <v>269</v>
      </c>
      <c r="C23" s="1">
        <v>0.54088890985160298</v>
      </c>
      <c r="D23" s="1">
        <v>1</v>
      </c>
    </row>
    <row r="24" spans="1:4" x14ac:dyDescent="0.2">
      <c r="A24" s="1">
        <v>23</v>
      </c>
      <c r="B24" t="s">
        <v>270</v>
      </c>
      <c r="C24" s="1">
        <v>0.81697107707038652</v>
      </c>
      <c r="D24" s="1">
        <v>3</v>
      </c>
    </row>
    <row r="25" spans="1:4" x14ac:dyDescent="0.2">
      <c r="A25" s="1">
        <v>24</v>
      </c>
      <c r="B25" t="s">
        <v>271</v>
      </c>
      <c r="C25" s="1">
        <v>0.56909999999999994</v>
      </c>
      <c r="D25" s="1">
        <v>1</v>
      </c>
    </row>
    <row r="26" spans="1:4" x14ac:dyDescent="0.2">
      <c r="A26" s="1">
        <v>25</v>
      </c>
      <c r="B26" t="s">
        <v>272</v>
      </c>
      <c r="C26" s="1">
        <v>0.71933121725647076</v>
      </c>
      <c r="D26" s="1">
        <v>2</v>
      </c>
    </row>
    <row r="27" spans="1:4" x14ac:dyDescent="0.2">
      <c r="A27" s="1">
        <v>26</v>
      </c>
      <c r="B27" t="s">
        <v>273</v>
      </c>
      <c r="C27" s="1">
        <v>0.81930484441514095</v>
      </c>
      <c r="D27" s="1">
        <v>3</v>
      </c>
    </row>
    <row r="28" spans="1:4" x14ac:dyDescent="0.2">
      <c r="A28" s="1">
        <v>27</v>
      </c>
      <c r="B28" t="s">
        <v>274</v>
      </c>
      <c r="C28" s="1">
        <v>0.79107615980553558</v>
      </c>
      <c r="D28" s="1">
        <v>2</v>
      </c>
    </row>
    <row r="29" spans="1:4" x14ac:dyDescent="0.2">
      <c r="A29" s="1">
        <v>28</v>
      </c>
      <c r="B29" t="s">
        <v>275</v>
      </c>
      <c r="C29" s="1">
        <v>0.80032091430888208</v>
      </c>
      <c r="D29" s="1">
        <v>2</v>
      </c>
    </row>
    <row r="30" spans="1:4" x14ac:dyDescent="0.2">
      <c r="A30" s="1">
        <v>29</v>
      </c>
      <c r="B30" t="s">
        <v>276</v>
      </c>
      <c r="C30" s="1">
        <v>0.6153179903755206</v>
      </c>
      <c r="D30" s="1">
        <v>1</v>
      </c>
    </row>
    <row r="31" spans="1:4" x14ac:dyDescent="0.2">
      <c r="A31" s="1">
        <v>30</v>
      </c>
      <c r="B31" t="s">
        <v>277</v>
      </c>
      <c r="C31" s="1">
        <v>0.86199999999999999</v>
      </c>
      <c r="D31" s="1">
        <v>3</v>
      </c>
    </row>
    <row r="32" spans="1:4" x14ac:dyDescent="0.2">
      <c r="A32" s="1">
        <v>31</v>
      </c>
      <c r="B32" t="s">
        <v>278</v>
      </c>
      <c r="C32" s="1">
        <v>0.98241436573762086</v>
      </c>
      <c r="D32" s="1">
        <v>3</v>
      </c>
    </row>
    <row r="33" spans="1:4" x14ac:dyDescent="0.2">
      <c r="A33" s="1">
        <v>32</v>
      </c>
      <c r="B33" t="s">
        <v>279</v>
      </c>
      <c r="C33" s="1">
        <v>0.97893085759990495</v>
      </c>
      <c r="D33" s="1">
        <v>3</v>
      </c>
    </row>
    <row r="34" spans="1:4" x14ac:dyDescent="0.2">
      <c r="A34" s="1">
        <v>33</v>
      </c>
      <c r="B34" t="s">
        <v>280</v>
      </c>
      <c r="C34" s="1">
        <v>0.39967554719091203</v>
      </c>
      <c r="D34" s="1">
        <v>1</v>
      </c>
    </row>
    <row r="35" spans="1:4" x14ac:dyDescent="0.2">
      <c r="A35" s="1">
        <v>34</v>
      </c>
      <c r="B35" t="s">
        <v>281</v>
      </c>
      <c r="C35" s="1">
        <v>0.40999207803660109</v>
      </c>
      <c r="D35" s="1">
        <v>1</v>
      </c>
    </row>
    <row r="36" spans="1:4" x14ac:dyDescent="0.2">
      <c r="A36" s="1">
        <v>35</v>
      </c>
      <c r="B36" t="s">
        <v>282</v>
      </c>
      <c r="C36" s="1">
        <v>0.43233717666407423</v>
      </c>
      <c r="D36" s="1">
        <v>1</v>
      </c>
    </row>
    <row r="37" spans="1:4" x14ac:dyDescent="0.2">
      <c r="A37" s="1">
        <v>36</v>
      </c>
      <c r="B37" t="s">
        <v>283</v>
      </c>
      <c r="C37" s="1">
        <v>0.82302217388933696</v>
      </c>
      <c r="D37" s="1">
        <v>3</v>
      </c>
    </row>
    <row r="38" spans="1:4" x14ac:dyDescent="0.2">
      <c r="A38" s="1">
        <v>37</v>
      </c>
      <c r="B38" t="s">
        <v>284</v>
      </c>
      <c r="C38" s="1">
        <v>0.53376323238692791</v>
      </c>
      <c r="D38" s="1">
        <v>1</v>
      </c>
    </row>
    <row r="39" spans="1:4" x14ac:dyDescent="0.2">
      <c r="A39" s="1">
        <v>38</v>
      </c>
      <c r="B39" t="s">
        <v>285</v>
      </c>
      <c r="C39" s="1">
        <v>0.86614550716481831</v>
      </c>
      <c r="D39" s="1">
        <v>3</v>
      </c>
    </row>
    <row r="40" spans="1:4" x14ac:dyDescent="0.2">
      <c r="A40" s="1">
        <v>39</v>
      </c>
      <c r="B40" t="s">
        <v>286</v>
      </c>
      <c r="C40" s="1">
        <v>0.69046374956936674</v>
      </c>
      <c r="D40" s="1">
        <v>2</v>
      </c>
    </row>
    <row r="41" spans="1:4" x14ac:dyDescent="0.2">
      <c r="A41" s="1">
        <v>40</v>
      </c>
      <c r="B41" t="s">
        <v>287</v>
      </c>
      <c r="C41" s="1">
        <v>0.48573452878315471</v>
      </c>
      <c r="D41" s="1">
        <v>1</v>
      </c>
    </row>
    <row r="42" spans="1:4" x14ac:dyDescent="0.2">
      <c r="A42" s="1">
        <v>41</v>
      </c>
      <c r="B42" t="s">
        <v>288</v>
      </c>
      <c r="C42" s="1">
        <v>0.1835565947909269</v>
      </c>
      <c r="D42" s="1">
        <v>1</v>
      </c>
    </row>
    <row r="43" spans="1:4" x14ac:dyDescent="0.2">
      <c r="A43" s="1">
        <v>42</v>
      </c>
      <c r="B43" t="s">
        <v>289</v>
      </c>
      <c r="C43" s="1">
        <v>0.60752641160577747</v>
      </c>
      <c r="D43" s="1">
        <v>1</v>
      </c>
    </row>
    <row r="44" spans="1:4" x14ac:dyDescent="0.2">
      <c r="A44" s="1">
        <v>43</v>
      </c>
      <c r="B44" t="s">
        <v>290</v>
      </c>
      <c r="C44" s="1">
        <v>0.78387722175077723</v>
      </c>
      <c r="D44" s="1">
        <v>2</v>
      </c>
    </row>
    <row r="45" spans="1:4" x14ac:dyDescent="0.2">
      <c r="A45" s="1">
        <v>44</v>
      </c>
      <c r="B45" t="s">
        <v>291</v>
      </c>
      <c r="C45" s="1">
        <v>0.6409999999999999</v>
      </c>
      <c r="D45" s="1">
        <v>1</v>
      </c>
    </row>
    <row r="46" spans="1:4" x14ac:dyDescent="0.2">
      <c r="A46" s="1">
        <v>45</v>
      </c>
      <c r="B46" t="s">
        <v>292</v>
      </c>
      <c r="C46" s="1">
        <v>0.71198831011309183</v>
      </c>
      <c r="D46" s="1">
        <v>2</v>
      </c>
    </row>
    <row r="47" spans="1:4" x14ac:dyDescent="0.2">
      <c r="A47" s="1">
        <v>46</v>
      </c>
      <c r="B47" t="s">
        <v>293</v>
      </c>
      <c r="C47" s="1">
        <v>0.90302615118928087</v>
      </c>
      <c r="D47" s="1">
        <v>3</v>
      </c>
    </row>
    <row r="48" spans="1:4" x14ac:dyDescent="0.2">
      <c r="A48" s="1">
        <v>47</v>
      </c>
      <c r="B48" t="s">
        <v>294</v>
      </c>
      <c r="C48" s="1">
        <v>0.87554443292392337</v>
      </c>
      <c r="D48" s="1">
        <v>3</v>
      </c>
    </row>
    <row r="49" spans="1:4" x14ac:dyDescent="0.2">
      <c r="A49" s="1">
        <v>48</v>
      </c>
      <c r="B49" t="s">
        <v>295</v>
      </c>
      <c r="C49" s="1">
        <v>0.70849233800043965</v>
      </c>
      <c r="D49" s="1">
        <v>2</v>
      </c>
    </row>
    <row r="50" spans="1:4" x14ac:dyDescent="0.2">
      <c r="A50" s="1">
        <v>49</v>
      </c>
      <c r="B50" t="s">
        <v>296</v>
      </c>
      <c r="C50" s="1">
        <v>0.7951526143151737</v>
      </c>
      <c r="D50" s="1">
        <v>2</v>
      </c>
    </row>
    <row r="51" spans="1:4" x14ac:dyDescent="0.2">
      <c r="A51" s="1">
        <v>50</v>
      </c>
      <c r="B51" t="s">
        <v>297</v>
      </c>
      <c r="C51" s="1">
        <v>0.60592096116405192</v>
      </c>
      <c r="D51" s="1">
        <v>1</v>
      </c>
    </row>
    <row r="52" spans="1:4" x14ac:dyDescent="0.2">
      <c r="A52" s="1">
        <v>51</v>
      </c>
      <c r="B52" t="s">
        <v>298</v>
      </c>
      <c r="C52" s="1">
        <v>0.48983941990278607</v>
      </c>
      <c r="D52" s="1">
        <v>1</v>
      </c>
    </row>
    <row r="53" spans="1:4" x14ac:dyDescent="0.2">
      <c r="A53" s="1">
        <v>52</v>
      </c>
      <c r="B53" t="s">
        <v>299</v>
      </c>
      <c r="C53" s="1">
        <v>0.67257162143260074</v>
      </c>
      <c r="D53" s="1">
        <v>1</v>
      </c>
    </row>
    <row r="54" spans="1:4" x14ac:dyDescent="0.2">
      <c r="A54" s="1">
        <v>53</v>
      </c>
      <c r="B54" t="s">
        <v>300</v>
      </c>
      <c r="C54" s="1">
        <v>0.61569883096623368</v>
      </c>
      <c r="D54" s="1">
        <v>1</v>
      </c>
    </row>
    <row r="55" spans="1:4" x14ac:dyDescent="0.2">
      <c r="A55" s="1">
        <v>54</v>
      </c>
      <c r="B55" t="s">
        <v>301</v>
      </c>
      <c r="C55" s="1">
        <v>0.67631558094882294</v>
      </c>
      <c r="D55" s="1">
        <v>2</v>
      </c>
    </row>
    <row r="56" spans="1:4" x14ac:dyDescent="0.2">
      <c r="A56" s="1">
        <v>55</v>
      </c>
      <c r="B56" t="s">
        <v>302</v>
      </c>
      <c r="C56" s="1">
        <v>0.82030000000000003</v>
      </c>
      <c r="D56" s="1">
        <v>3</v>
      </c>
    </row>
    <row r="57" spans="1:4" x14ac:dyDescent="0.2">
      <c r="A57" s="1">
        <v>56</v>
      </c>
      <c r="B57" t="s">
        <v>303</v>
      </c>
      <c r="C57" s="1">
        <v>0.82898097571473361</v>
      </c>
      <c r="D57" s="1">
        <v>3</v>
      </c>
    </row>
    <row r="58" spans="1:4" x14ac:dyDescent="0.2">
      <c r="A58" s="1">
        <v>57</v>
      </c>
      <c r="B58" t="s">
        <v>304</v>
      </c>
      <c r="C58" s="1">
        <v>0.95563396077947405</v>
      </c>
      <c r="D58" s="1">
        <v>3</v>
      </c>
    </row>
    <row r="59" spans="1:4" x14ac:dyDescent="0.2">
      <c r="A59" s="1">
        <v>58</v>
      </c>
      <c r="B59" t="s">
        <v>305</v>
      </c>
      <c r="C59" s="1">
        <v>0.76129999999999998</v>
      </c>
      <c r="D59" s="1">
        <v>2</v>
      </c>
    </row>
    <row r="60" spans="1:4" x14ac:dyDescent="0.2">
      <c r="A60" s="1">
        <v>59</v>
      </c>
      <c r="B60" t="s">
        <v>306</v>
      </c>
      <c r="C60" s="1">
        <v>0.61552833121011719</v>
      </c>
      <c r="D60" s="1">
        <v>1</v>
      </c>
    </row>
    <row r="61" spans="1:4" x14ac:dyDescent="0.2">
      <c r="A61" s="1">
        <v>60</v>
      </c>
      <c r="B61" t="s">
        <v>307</v>
      </c>
      <c r="C61" s="1">
        <v>0.62852024371031145</v>
      </c>
      <c r="D61" s="1">
        <v>1</v>
      </c>
    </row>
    <row r="62" spans="1:4" x14ac:dyDescent="0.2">
      <c r="A62" s="1">
        <v>61</v>
      </c>
      <c r="B62" t="s">
        <v>308</v>
      </c>
      <c r="C62" s="1">
        <v>0.94290330515318455</v>
      </c>
      <c r="D62" s="1">
        <v>3</v>
      </c>
    </row>
    <row r="63" spans="1:4" x14ac:dyDescent="0.2">
      <c r="A63" s="1">
        <v>62</v>
      </c>
      <c r="B63" t="s">
        <v>309</v>
      </c>
      <c r="C63" s="1">
        <v>0.86299999999999999</v>
      </c>
      <c r="D63" s="1">
        <v>3</v>
      </c>
    </row>
    <row r="64" spans="1:4" x14ac:dyDescent="0.2">
      <c r="A64" s="1">
        <v>63</v>
      </c>
      <c r="B64" t="s">
        <v>310</v>
      </c>
      <c r="C64" s="1">
        <v>0.54945973864356057</v>
      </c>
      <c r="D64" s="1">
        <v>1</v>
      </c>
    </row>
    <row r="65" spans="1:4" x14ac:dyDescent="0.2">
      <c r="A65" s="1">
        <v>64</v>
      </c>
      <c r="B65" t="s">
        <v>311</v>
      </c>
      <c r="C65" s="1">
        <v>0.86246194947652344</v>
      </c>
      <c r="D65" s="1">
        <v>3</v>
      </c>
    </row>
    <row r="66" spans="1:4" x14ac:dyDescent="0.2">
      <c r="A66" s="1">
        <v>65</v>
      </c>
      <c r="B66" t="s">
        <v>312</v>
      </c>
      <c r="C66" s="1">
        <v>0.74826134615511841</v>
      </c>
      <c r="D66" s="1">
        <v>2</v>
      </c>
    </row>
    <row r="67" spans="1:4" x14ac:dyDescent="0.2">
      <c r="A67" s="1">
        <v>66</v>
      </c>
      <c r="B67" t="s">
        <v>313</v>
      </c>
      <c r="C67" s="1">
        <v>0.70350666239410264</v>
      </c>
      <c r="D67" s="1">
        <v>2</v>
      </c>
    </row>
    <row r="68" spans="1:4" x14ac:dyDescent="0.2">
      <c r="A68" s="1">
        <v>67</v>
      </c>
      <c r="B68" t="s">
        <v>314</v>
      </c>
      <c r="C68" s="1">
        <v>0.94146559923955575</v>
      </c>
      <c r="D68" s="1">
        <v>3</v>
      </c>
    </row>
    <row r="69" spans="1:4" x14ac:dyDescent="0.2">
      <c r="A69" s="1">
        <v>68</v>
      </c>
      <c r="B69" t="s">
        <v>315</v>
      </c>
      <c r="C69" s="1">
        <v>0.79192959657371431</v>
      </c>
      <c r="D69" s="1">
        <v>2</v>
      </c>
    </row>
    <row r="70" spans="1:4" x14ac:dyDescent="0.2">
      <c r="A70" s="1">
        <v>69</v>
      </c>
      <c r="B70" t="s">
        <v>316</v>
      </c>
      <c r="C70" s="1">
        <v>0.77296447949480096</v>
      </c>
      <c r="D70" s="1">
        <v>2</v>
      </c>
    </row>
    <row r="71" spans="1:4" x14ac:dyDescent="0.2">
      <c r="A71" s="1">
        <v>70</v>
      </c>
      <c r="B71" t="s">
        <v>317</v>
      </c>
      <c r="C71" s="1">
        <v>0.60939471410801549</v>
      </c>
      <c r="D71" s="1">
        <v>1</v>
      </c>
    </row>
    <row r="72" spans="1:4" x14ac:dyDescent="0.2">
      <c r="A72" s="1">
        <v>71</v>
      </c>
      <c r="B72" t="s">
        <v>318</v>
      </c>
      <c r="C72" s="1">
        <v>0.50475416337414059</v>
      </c>
      <c r="D72" s="1">
        <v>1</v>
      </c>
    </row>
    <row r="73" spans="1:4" x14ac:dyDescent="0.2">
      <c r="A73" s="1">
        <v>72</v>
      </c>
      <c r="B73" t="s">
        <v>319</v>
      </c>
      <c r="C73" s="1">
        <v>0.67880017980755258</v>
      </c>
      <c r="D73" s="1">
        <v>2</v>
      </c>
    </row>
    <row r="74" spans="1:4" x14ac:dyDescent="0.2">
      <c r="A74" s="1">
        <v>73</v>
      </c>
      <c r="B74" t="s">
        <v>320</v>
      </c>
      <c r="C74" s="1">
        <v>0.38092969425585665</v>
      </c>
      <c r="D74" s="1">
        <v>1</v>
      </c>
    </row>
    <row r="75" spans="1:4" x14ac:dyDescent="0.2">
      <c r="A75" s="1">
        <v>74</v>
      </c>
      <c r="B75" t="s">
        <v>321</v>
      </c>
      <c r="C75" s="1">
        <v>0.68982005330514951</v>
      </c>
      <c r="D75" s="1">
        <v>2</v>
      </c>
    </row>
    <row r="76" spans="1:4" x14ac:dyDescent="0.2">
      <c r="A76" s="1">
        <v>75</v>
      </c>
      <c r="B76" t="s">
        <v>322</v>
      </c>
      <c r="C76" s="1">
        <v>0.62769241415283838</v>
      </c>
      <c r="D76" s="1">
        <v>1</v>
      </c>
    </row>
    <row r="77" spans="1:4" x14ac:dyDescent="0.2">
      <c r="A77" s="1">
        <v>76</v>
      </c>
      <c r="B77" t="s">
        <v>323</v>
      </c>
      <c r="C77" s="1">
        <v>0.72199999999999998</v>
      </c>
      <c r="D77" s="1">
        <v>2</v>
      </c>
    </row>
    <row r="78" spans="1:4" x14ac:dyDescent="0.2">
      <c r="A78" s="1">
        <v>77</v>
      </c>
      <c r="B78" t="s">
        <v>324</v>
      </c>
      <c r="C78" s="1">
        <v>0.69299999999999995</v>
      </c>
      <c r="D78" s="1">
        <v>2</v>
      </c>
    </row>
    <row r="79" spans="1:4" x14ac:dyDescent="0.2">
      <c r="A79" s="1">
        <v>79</v>
      </c>
      <c r="B79" t="s">
        <v>325</v>
      </c>
      <c r="C79" s="1">
        <v>0.89400000000000002</v>
      </c>
      <c r="D79" s="1">
        <v>3</v>
      </c>
    </row>
    <row r="80" spans="1:4" x14ac:dyDescent="0.2">
      <c r="A80" s="1">
        <v>80</v>
      </c>
      <c r="B80" t="s">
        <v>326</v>
      </c>
      <c r="C80" s="1">
        <v>0.89900506992574902</v>
      </c>
      <c r="D80" s="1">
        <v>3</v>
      </c>
    </row>
    <row r="81" spans="1:4" x14ac:dyDescent="0.2">
      <c r="A81" s="1">
        <v>81</v>
      </c>
      <c r="B81" t="s">
        <v>327</v>
      </c>
      <c r="C81" s="1">
        <v>0.69099999999999995</v>
      </c>
      <c r="D81" s="1">
        <v>2</v>
      </c>
    </row>
    <row r="82" spans="1:4" x14ac:dyDescent="0.2">
      <c r="A82" s="1">
        <v>82</v>
      </c>
      <c r="B82" t="s">
        <v>328</v>
      </c>
      <c r="C82" s="1">
        <v>0.67626124748581973</v>
      </c>
      <c r="D82" s="1">
        <v>2</v>
      </c>
    </row>
    <row r="83" spans="1:4" x14ac:dyDescent="0.2">
      <c r="A83" s="1">
        <v>85</v>
      </c>
      <c r="B83" t="s">
        <v>329</v>
      </c>
      <c r="C83" s="1">
        <v>0.84568079654279682</v>
      </c>
      <c r="D83" s="1">
        <v>3</v>
      </c>
    </row>
    <row r="84" spans="1:4" x14ac:dyDescent="0.2">
      <c r="A84" s="1">
        <v>86</v>
      </c>
      <c r="B84" t="s">
        <v>330</v>
      </c>
      <c r="C84" s="1">
        <v>0.66370246282852208</v>
      </c>
      <c r="D84" s="1">
        <v>1</v>
      </c>
    </row>
    <row r="85" spans="1:4" x14ac:dyDescent="0.2">
      <c r="A85" s="1">
        <v>87</v>
      </c>
      <c r="B85" t="s">
        <v>331</v>
      </c>
      <c r="C85" s="1">
        <v>0.74063222688632269</v>
      </c>
      <c r="D85" s="1">
        <v>2</v>
      </c>
    </row>
    <row r="86" spans="1:4" x14ac:dyDescent="0.2">
      <c r="A86" s="1">
        <v>88</v>
      </c>
      <c r="B86" t="s">
        <v>332</v>
      </c>
      <c r="C86" s="1">
        <v>0.80609601450821933</v>
      </c>
      <c r="D86" s="1">
        <v>2</v>
      </c>
    </row>
    <row r="87" spans="1:4" x14ac:dyDescent="0.2">
      <c r="A87" s="1">
        <v>89</v>
      </c>
      <c r="B87" t="s">
        <v>333</v>
      </c>
      <c r="C87" s="1">
        <v>0.96728159331937602</v>
      </c>
      <c r="D87" s="1">
        <v>3</v>
      </c>
    </row>
    <row r="88" spans="1:4" x14ac:dyDescent="0.2">
      <c r="A88" s="1">
        <v>90</v>
      </c>
      <c r="B88" t="s">
        <v>334</v>
      </c>
      <c r="C88" s="1">
        <v>0.6991198629016887</v>
      </c>
      <c r="D88" s="1">
        <v>2</v>
      </c>
    </row>
    <row r="89" spans="1:4" x14ac:dyDescent="0.2">
      <c r="A89" s="1">
        <v>91</v>
      </c>
      <c r="B89" t="s">
        <v>335</v>
      </c>
      <c r="C89" s="1">
        <v>0.6493760334953792</v>
      </c>
      <c r="D89" s="1">
        <v>1</v>
      </c>
    </row>
    <row r="90" spans="1:4" x14ac:dyDescent="0.2">
      <c r="A90" s="1">
        <v>92</v>
      </c>
      <c r="B90" t="s">
        <v>336</v>
      </c>
      <c r="C90" s="1">
        <v>0.57999999999999996</v>
      </c>
      <c r="D90" s="1">
        <v>1</v>
      </c>
    </row>
    <row r="91" spans="1:4" x14ac:dyDescent="0.2">
      <c r="A91" s="1">
        <v>93</v>
      </c>
      <c r="B91" t="s">
        <v>337</v>
      </c>
      <c r="C91" s="1">
        <v>0.60307384296530286</v>
      </c>
      <c r="D91" s="1">
        <v>1</v>
      </c>
    </row>
    <row r="92" spans="1:4" x14ac:dyDescent="0.2">
      <c r="A92" s="1">
        <v>94</v>
      </c>
      <c r="B92" t="s">
        <v>338</v>
      </c>
      <c r="C92" s="1">
        <v>0.643765344243445</v>
      </c>
      <c r="D92" s="1">
        <v>1</v>
      </c>
    </row>
    <row r="93" spans="1:4" x14ac:dyDescent="0.2">
      <c r="A93" s="1">
        <v>95</v>
      </c>
      <c r="B93" t="s">
        <v>339</v>
      </c>
      <c r="C93" s="1">
        <v>0.56621536690349739</v>
      </c>
      <c r="D93" s="1">
        <v>1</v>
      </c>
    </row>
    <row r="94" spans="1:4" x14ac:dyDescent="0.2">
      <c r="A94" s="1">
        <v>96</v>
      </c>
      <c r="B94" t="s">
        <v>340</v>
      </c>
      <c r="C94" s="1">
        <v>0.82347306830591804</v>
      </c>
      <c r="D94" s="1">
        <v>3</v>
      </c>
    </row>
    <row r="95" spans="1:4" x14ac:dyDescent="0.2">
      <c r="A95" s="1">
        <v>97</v>
      </c>
      <c r="B95" t="s">
        <v>341</v>
      </c>
      <c r="C95" s="1">
        <v>0.79051579820853568</v>
      </c>
      <c r="D95" s="1">
        <v>2</v>
      </c>
    </row>
    <row r="96" spans="1:4" x14ac:dyDescent="0.2">
      <c r="A96" s="1">
        <v>98</v>
      </c>
      <c r="B96" t="s">
        <v>342</v>
      </c>
      <c r="C96" s="1">
        <v>0.94447803458449286</v>
      </c>
      <c r="D96" s="1">
        <v>3</v>
      </c>
    </row>
    <row r="97" spans="1:4" x14ac:dyDescent="0.2">
      <c r="A97" s="1">
        <v>99</v>
      </c>
      <c r="B97" t="s">
        <v>343</v>
      </c>
      <c r="C97" s="1">
        <v>0.63848603499634327</v>
      </c>
      <c r="D97" s="1">
        <v>1</v>
      </c>
    </row>
    <row r="98" spans="1:4" x14ac:dyDescent="0.2">
      <c r="A98" s="1">
        <v>100</v>
      </c>
      <c r="B98" t="s">
        <v>344</v>
      </c>
      <c r="C98" s="1">
        <v>0.54717504320384713</v>
      </c>
      <c r="D98" s="1">
        <v>1</v>
      </c>
    </row>
    <row r="99" spans="1:4" x14ac:dyDescent="0.2">
      <c r="A99" s="1">
        <v>101</v>
      </c>
      <c r="B99" t="s">
        <v>345</v>
      </c>
      <c r="C99" s="1">
        <v>1.1430153696930911</v>
      </c>
      <c r="D99" s="1">
        <v>3</v>
      </c>
    </row>
    <row r="100" spans="1:4" x14ac:dyDescent="0.2">
      <c r="A100" s="1">
        <v>102</v>
      </c>
      <c r="B100" t="s">
        <v>346</v>
      </c>
      <c r="C100" s="1">
        <v>0.71599999999999997</v>
      </c>
      <c r="D100" s="1">
        <v>2</v>
      </c>
    </row>
    <row r="101" spans="1:4" x14ac:dyDescent="0.2">
      <c r="A101" s="1">
        <v>103</v>
      </c>
      <c r="B101" t="s">
        <v>347</v>
      </c>
      <c r="C101" s="1">
        <v>0.66316518612729658</v>
      </c>
      <c r="D101" s="1">
        <v>1</v>
      </c>
    </row>
    <row r="102" spans="1:4" x14ac:dyDescent="0.2">
      <c r="A102" s="1">
        <v>104</v>
      </c>
      <c r="B102" t="s">
        <v>348</v>
      </c>
      <c r="C102" s="1">
        <v>0.89400000000000002</v>
      </c>
      <c r="D102" s="1">
        <v>3</v>
      </c>
    </row>
    <row r="103" spans="1:4" x14ac:dyDescent="0.2">
      <c r="A103" s="1">
        <v>105</v>
      </c>
      <c r="B103" t="s">
        <v>349</v>
      </c>
      <c r="C103" s="1">
        <v>0.69671705878415147</v>
      </c>
      <c r="D103" s="1">
        <v>2</v>
      </c>
    </row>
    <row r="104" spans="1:4" x14ac:dyDescent="0.2">
      <c r="A104" s="1">
        <v>106</v>
      </c>
      <c r="B104" t="s">
        <v>350</v>
      </c>
      <c r="C104" s="1">
        <v>0.6103730023062528</v>
      </c>
      <c r="D104" s="1">
        <v>1</v>
      </c>
    </row>
    <row r="105" spans="1:4" x14ac:dyDescent="0.2">
      <c r="A105" s="1">
        <v>107</v>
      </c>
      <c r="B105" t="s">
        <v>351</v>
      </c>
      <c r="C105" s="1">
        <v>0.82308506827736527</v>
      </c>
      <c r="D105" s="1">
        <v>3</v>
      </c>
    </row>
    <row r="106" spans="1:4" x14ac:dyDescent="0.2">
      <c r="A106" s="1">
        <v>108</v>
      </c>
      <c r="B106" t="s">
        <v>352</v>
      </c>
      <c r="C106" s="1">
        <v>0.81378719951227008</v>
      </c>
      <c r="D106" s="1">
        <v>3</v>
      </c>
    </row>
    <row r="107" spans="1:4" x14ac:dyDescent="0.2">
      <c r="A107" s="1">
        <v>109</v>
      </c>
      <c r="B107" t="s">
        <v>353</v>
      </c>
      <c r="C107" s="1">
        <v>1.0070000000000001</v>
      </c>
      <c r="D107" s="1">
        <v>3</v>
      </c>
    </row>
    <row r="108" spans="1:4" x14ac:dyDescent="0.2">
      <c r="A108" s="1">
        <v>110</v>
      </c>
      <c r="B108" t="s">
        <v>354</v>
      </c>
      <c r="C108" s="1">
        <v>0.96660000000000001</v>
      </c>
      <c r="D108" s="1">
        <v>3</v>
      </c>
    </row>
    <row r="109" spans="1:4" x14ac:dyDescent="0.2">
      <c r="A109" s="1">
        <v>111</v>
      </c>
      <c r="B109" t="s">
        <v>355</v>
      </c>
      <c r="C109" s="1">
        <v>0.80718835061553096</v>
      </c>
      <c r="D109" s="1">
        <v>2</v>
      </c>
    </row>
    <row r="110" spans="1:4" x14ac:dyDescent="0.2">
      <c r="A110" s="1">
        <v>112</v>
      </c>
      <c r="B110" t="s">
        <v>356</v>
      </c>
      <c r="C110" s="1">
        <v>0.81089292778424138</v>
      </c>
      <c r="D110" s="1">
        <v>3</v>
      </c>
    </row>
    <row r="111" spans="1:4" x14ac:dyDescent="0.2">
      <c r="A111" s="1">
        <v>113</v>
      </c>
      <c r="B111" t="s">
        <v>357</v>
      </c>
      <c r="C111" s="1">
        <v>0.64475762114961044</v>
      </c>
      <c r="D111" s="1">
        <v>1</v>
      </c>
    </row>
    <row r="112" spans="1:4" x14ac:dyDescent="0.2">
      <c r="A112" s="1">
        <v>114</v>
      </c>
      <c r="B112" t="s">
        <v>358</v>
      </c>
      <c r="C112" s="1">
        <v>0.50279940518913457</v>
      </c>
      <c r="D112" s="1">
        <v>1</v>
      </c>
    </row>
    <row r="113" spans="1:4" x14ac:dyDescent="0.2">
      <c r="A113" s="1">
        <v>115</v>
      </c>
      <c r="B113" t="s">
        <v>359</v>
      </c>
      <c r="C113" s="1">
        <v>0.78470257492981754</v>
      </c>
      <c r="D113" s="1">
        <v>2</v>
      </c>
    </row>
    <row r="114" spans="1:4" x14ac:dyDescent="0.2">
      <c r="A114" s="1">
        <v>117</v>
      </c>
      <c r="B114" t="s">
        <v>360</v>
      </c>
      <c r="C114" s="1">
        <v>1.180728328293833</v>
      </c>
      <c r="D114" s="1">
        <v>3</v>
      </c>
    </row>
    <row r="115" spans="1:4" x14ac:dyDescent="0.2">
      <c r="A115" s="1">
        <v>119</v>
      </c>
      <c r="B115" t="s">
        <v>361</v>
      </c>
      <c r="C115" s="1">
        <v>0.98128694980218667</v>
      </c>
      <c r="D115" s="1">
        <v>3</v>
      </c>
    </row>
    <row r="116" spans="1:4" x14ac:dyDescent="0.2">
      <c r="A116" s="1">
        <v>120</v>
      </c>
      <c r="B116" t="s">
        <v>362</v>
      </c>
      <c r="C116" s="1">
        <v>0.93266359825173251</v>
      </c>
      <c r="D116" s="1">
        <v>3</v>
      </c>
    </row>
    <row r="117" spans="1:4" x14ac:dyDescent="0.2">
      <c r="A117" s="1">
        <v>122</v>
      </c>
      <c r="B117" t="s">
        <v>363</v>
      </c>
      <c r="C117" s="1">
        <v>0.91940767496633402</v>
      </c>
      <c r="D117" s="1">
        <v>3</v>
      </c>
    </row>
    <row r="118" spans="1:4" x14ac:dyDescent="0.2">
      <c r="A118" s="1">
        <v>123</v>
      </c>
      <c r="B118" t="s">
        <v>364</v>
      </c>
      <c r="C118" s="1">
        <v>0.99618512524187175</v>
      </c>
      <c r="D118" s="1">
        <v>3</v>
      </c>
    </row>
    <row r="119" spans="1:4" x14ac:dyDescent="0.2">
      <c r="A119" s="1">
        <v>124</v>
      </c>
      <c r="B119" t="s">
        <v>365</v>
      </c>
      <c r="C119" s="1">
        <v>0.76926473104978599</v>
      </c>
      <c r="D119" s="1">
        <v>2</v>
      </c>
    </row>
    <row r="120" spans="1:4" x14ac:dyDescent="0.2">
      <c r="A120" s="1">
        <v>125</v>
      </c>
      <c r="B120" t="s">
        <v>366</v>
      </c>
      <c r="C120" s="1">
        <v>1.1222324935172476</v>
      </c>
      <c r="D120" s="1">
        <v>3</v>
      </c>
    </row>
    <row r="121" spans="1:4" x14ac:dyDescent="0.2">
      <c r="A121" s="1">
        <v>126</v>
      </c>
      <c r="B121" t="s">
        <v>367</v>
      </c>
      <c r="C121" s="1">
        <v>0.73159999999999992</v>
      </c>
      <c r="D121" s="1">
        <v>2</v>
      </c>
    </row>
    <row r="122" spans="1:4" x14ac:dyDescent="0.2">
      <c r="A122" s="1">
        <v>127</v>
      </c>
      <c r="B122" t="s">
        <v>368</v>
      </c>
      <c r="C122" s="1">
        <v>0.53375321051654234</v>
      </c>
      <c r="D122" s="1">
        <v>1</v>
      </c>
    </row>
    <row r="123" spans="1:4" x14ac:dyDescent="0.2">
      <c r="A123" s="1">
        <v>128</v>
      </c>
      <c r="B123" t="s">
        <v>369</v>
      </c>
      <c r="C123" s="1">
        <v>0.75475737845726398</v>
      </c>
      <c r="D123" s="1">
        <v>2</v>
      </c>
    </row>
    <row r="124" spans="1:4" x14ac:dyDescent="0.2">
      <c r="A124" s="1">
        <v>129</v>
      </c>
      <c r="B124" t="s">
        <v>370</v>
      </c>
      <c r="C124" s="1">
        <v>0.82781398798582251</v>
      </c>
      <c r="D124" s="1">
        <v>3</v>
      </c>
    </row>
    <row r="125" spans="1:4" x14ac:dyDescent="0.2">
      <c r="A125" s="1">
        <v>130</v>
      </c>
      <c r="B125" t="s">
        <v>371</v>
      </c>
      <c r="C125" s="1">
        <v>0.77732629053865376</v>
      </c>
      <c r="D125" s="1">
        <v>2</v>
      </c>
    </row>
    <row r="126" spans="1:4" x14ac:dyDescent="0.2">
      <c r="A126" s="1">
        <v>131</v>
      </c>
      <c r="B126" t="s">
        <v>372</v>
      </c>
      <c r="C126" s="1">
        <v>0.75192834943382902</v>
      </c>
      <c r="D126" s="1">
        <v>2</v>
      </c>
    </row>
    <row r="127" spans="1:4" x14ac:dyDescent="0.2">
      <c r="A127" s="1">
        <v>132</v>
      </c>
      <c r="B127" t="s">
        <v>373</v>
      </c>
      <c r="C127" s="1">
        <v>1.0522114117611052</v>
      </c>
      <c r="D127" s="1">
        <v>3</v>
      </c>
    </row>
    <row r="128" spans="1:4" x14ac:dyDescent="0.2">
      <c r="A128" s="1">
        <v>133</v>
      </c>
      <c r="B128" t="s">
        <v>374</v>
      </c>
      <c r="C128" s="1">
        <v>0.912501039221979</v>
      </c>
      <c r="D128" s="1">
        <v>3</v>
      </c>
    </row>
    <row r="129" spans="1:4" x14ac:dyDescent="0.2">
      <c r="A129" s="1">
        <v>134</v>
      </c>
      <c r="B129" t="s">
        <v>375</v>
      </c>
      <c r="C129" s="1">
        <v>1.0218221784913153</v>
      </c>
      <c r="D129" s="1">
        <v>3</v>
      </c>
    </row>
    <row r="130" spans="1:4" x14ac:dyDescent="0.2">
      <c r="A130" s="1">
        <v>135</v>
      </c>
      <c r="B130" t="s">
        <v>376</v>
      </c>
      <c r="C130" s="1">
        <v>0.85082335024412747</v>
      </c>
      <c r="D130" s="1">
        <v>3</v>
      </c>
    </row>
    <row r="131" spans="1:4" x14ac:dyDescent="0.2">
      <c r="A131" s="1">
        <v>136</v>
      </c>
      <c r="B131" t="s">
        <v>377</v>
      </c>
      <c r="C131" s="1">
        <v>1.004</v>
      </c>
      <c r="D131" s="1">
        <v>3</v>
      </c>
    </row>
    <row r="132" spans="1:4" x14ac:dyDescent="0.2">
      <c r="A132" s="1">
        <v>137</v>
      </c>
      <c r="B132" t="s">
        <v>378</v>
      </c>
      <c r="C132" s="1">
        <v>0.77599999999999991</v>
      </c>
      <c r="D132" s="1">
        <v>2</v>
      </c>
    </row>
    <row r="133" spans="1:4" x14ac:dyDescent="0.2">
      <c r="A133" s="1">
        <v>138</v>
      </c>
      <c r="B133" t="s">
        <v>379</v>
      </c>
      <c r="C133" s="1">
        <v>0.65099749304102417</v>
      </c>
      <c r="D133" s="1">
        <v>1</v>
      </c>
    </row>
    <row r="134" spans="1:4" x14ac:dyDescent="0.2">
      <c r="A134" s="1">
        <v>139</v>
      </c>
      <c r="B134" t="s">
        <v>380</v>
      </c>
      <c r="C134" s="1">
        <v>0.70878314321315616</v>
      </c>
      <c r="D134" s="1">
        <v>2</v>
      </c>
    </row>
    <row r="135" spans="1:4" x14ac:dyDescent="0.2">
      <c r="A135" s="1">
        <v>140</v>
      </c>
      <c r="B135" t="s">
        <v>381</v>
      </c>
      <c r="C135" s="1">
        <v>0.94908253503735784</v>
      </c>
      <c r="D135" s="1">
        <v>3</v>
      </c>
    </row>
    <row r="136" spans="1:4" x14ac:dyDescent="0.2">
      <c r="A136" s="1">
        <v>141</v>
      </c>
      <c r="B136" t="s">
        <v>382</v>
      </c>
      <c r="C136" s="1">
        <v>0.97732108170006859</v>
      </c>
      <c r="D136" s="1">
        <v>3</v>
      </c>
    </row>
    <row r="137" spans="1:4" x14ac:dyDescent="0.2">
      <c r="A137" s="1">
        <v>142</v>
      </c>
      <c r="B137" t="s">
        <v>383</v>
      </c>
      <c r="C137" s="1">
        <v>0.72000654641888395</v>
      </c>
      <c r="D137" s="1">
        <v>2</v>
      </c>
    </row>
    <row r="138" spans="1:4" x14ac:dyDescent="0.2">
      <c r="A138" s="1">
        <v>143</v>
      </c>
      <c r="B138" t="s">
        <v>384</v>
      </c>
      <c r="C138" s="1">
        <v>0.82699520448746544</v>
      </c>
      <c r="D138" s="1">
        <v>3</v>
      </c>
    </row>
    <row r="139" spans="1:4" x14ac:dyDescent="0.2">
      <c r="A139" s="1">
        <v>144</v>
      </c>
      <c r="B139" t="s">
        <v>385</v>
      </c>
      <c r="C139" s="1">
        <v>0.72840304907984321</v>
      </c>
      <c r="D139" s="1">
        <v>2</v>
      </c>
    </row>
    <row r="140" spans="1:4" x14ac:dyDescent="0.2">
      <c r="A140" s="1">
        <v>145</v>
      </c>
      <c r="B140" t="s">
        <v>386</v>
      </c>
      <c r="C140" s="1">
        <v>0.19277446959873001</v>
      </c>
      <c r="D140" s="1">
        <v>1</v>
      </c>
    </row>
    <row r="141" spans="1:4" x14ac:dyDescent="0.2">
      <c r="A141" s="1">
        <v>146</v>
      </c>
      <c r="B141" t="s">
        <v>387</v>
      </c>
      <c r="C141" s="1">
        <v>0.21555439275728205</v>
      </c>
      <c r="D141" s="1">
        <v>1</v>
      </c>
    </row>
    <row r="142" spans="1:4" x14ac:dyDescent="0.2">
      <c r="A142" s="1">
        <v>147</v>
      </c>
      <c r="B142" t="s">
        <v>388</v>
      </c>
      <c r="C142" s="1">
        <v>0.6456832590017193</v>
      </c>
      <c r="D142" s="1">
        <v>1</v>
      </c>
    </row>
    <row r="143" spans="1:4" x14ac:dyDescent="0.2">
      <c r="A143" s="1">
        <v>148</v>
      </c>
      <c r="B143" t="s">
        <v>389</v>
      </c>
      <c r="C143" s="1">
        <v>0.63240000000000007</v>
      </c>
      <c r="D143" s="1">
        <v>1</v>
      </c>
    </row>
    <row r="144" spans="1:4" x14ac:dyDescent="0.2">
      <c r="A144" s="1">
        <v>149</v>
      </c>
      <c r="B144" t="s">
        <v>390</v>
      </c>
      <c r="C144" s="1">
        <v>0.59099999999999997</v>
      </c>
      <c r="D144" s="1">
        <v>1</v>
      </c>
    </row>
    <row r="145" spans="1:4" x14ac:dyDescent="0.2">
      <c r="A145" s="1">
        <v>150</v>
      </c>
      <c r="B145" t="s">
        <v>391</v>
      </c>
      <c r="C145" s="1">
        <v>0.752</v>
      </c>
      <c r="D145" s="1">
        <v>2</v>
      </c>
    </row>
    <row r="146" spans="1:4" x14ac:dyDescent="0.2">
      <c r="A146" s="1">
        <v>151</v>
      </c>
      <c r="B146" t="s">
        <v>392</v>
      </c>
      <c r="C146" s="1">
        <v>0.81189563461089453</v>
      </c>
      <c r="D146" s="1">
        <v>3</v>
      </c>
    </row>
    <row r="147" spans="1:4" x14ac:dyDescent="0.2">
      <c r="A147" s="1">
        <v>152</v>
      </c>
      <c r="B147" t="s">
        <v>393</v>
      </c>
      <c r="C147" s="1">
        <v>0.55195795428642069</v>
      </c>
      <c r="D147" s="1">
        <v>1</v>
      </c>
    </row>
    <row r="148" spans="1:4" x14ac:dyDescent="0.2">
      <c r="A148" s="1">
        <v>153</v>
      </c>
      <c r="B148" t="s">
        <v>394</v>
      </c>
      <c r="C148" s="1">
        <v>0.45729999999999998</v>
      </c>
      <c r="D148" s="1">
        <v>1</v>
      </c>
    </row>
    <row r="149" spans="1:4" x14ac:dyDescent="0.2">
      <c r="A149" s="1">
        <v>154</v>
      </c>
      <c r="B149" t="s">
        <v>395</v>
      </c>
      <c r="C149" s="1">
        <v>0.71211541467731487</v>
      </c>
      <c r="D149" s="1">
        <v>2</v>
      </c>
    </row>
    <row r="150" spans="1:4" x14ac:dyDescent="0.2">
      <c r="A150" s="1">
        <v>155</v>
      </c>
      <c r="B150" t="s">
        <v>396</v>
      </c>
      <c r="C150" s="1">
        <v>0.70576283254525918</v>
      </c>
      <c r="D150" s="1">
        <v>2</v>
      </c>
    </row>
    <row r="151" spans="1:4" x14ac:dyDescent="0.2">
      <c r="A151" s="1">
        <v>156</v>
      </c>
      <c r="B151" t="s">
        <v>397</v>
      </c>
      <c r="C151" s="1">
        <v>0.67940967602954139</v>
      </c>
      <c r="D151" s="1">
        <v>2</v>
      </c>
    </row>
    <row r="152" spans="1:4" x14ac:dyDescent="0.2">
      <c r="A152" s="1">
        <v>157</v>
      </c>
      <c r="B152" t="s">
        <v>398</v>
      </c>
      <c r="C152" s="1"/>
      <c r="D152" s="1"/>
    </row>
    <row r="153" spans="1:4" x14ac:dyDescent="0.2">
      <c r="A153" s="1">
        <v>158</v>
      </c>
      <c r="B153" t="s">
        <v>399</v>
      </c>
      <c r="C153" s="1">
        <v>0.97200983257100182</v>
      </c>
      <c r="D153" s="1">
        <v>3</v>
      </c>
    </row>
    <row r="154" spans="1:4" x14ac:dyDescent="0.2">
      <c r="A154" s="1">
        <v>159</v>
      </c>
      <c r="B154" t="s">
        <v>400</v>
      </c>
      <c r="C154" s="1">
        <v>0.61181160102303378</v>
      </c>
      <c r="D154" s="1">
        <v>1</v>
      </c>
    </row>
    <row r="155" spans="1:4" x14ac:dyDescent="0.2">
      <c r="A155" s="1">
        <v>160</v>
      </c>
      <c r="B155" t="s">
        <v>401</v>
      </c>
      <c r="C155" s="1">
        <v>0.65899418156668277</v>
      </c>
      <c r="D155" s="1">
        <v>1</v>
      </c>
    </row>
    <row r="156" spans="1:4" x14ac:dyDescent="0.2">
      <c r="A156" s="1">
        <v>161</v>
      </c>
      <c r="B156" t="s">
        <v>402</v>
      </c>
      <c r="C156" s="1">
        <v>0.82291833651932988</v>
      </c>
      <c r="D156" s="1">
        <v>3</v>
      </c>
    </row>
    <row r="157" spans="1:4" x14ac:dyDescent="0.2">
      <c r="A157" s="1">
        <v>162</v>
      </c>
      <c r="B157" t="s">
        <v>403</v>
      </c>
      <c r="C157" s="1">
        <v>0.57656480030823465</v>
      </c>
      <c r="D157" s="1">
        <v>1</v>
      </c>
    </row>
    <row r="158" spans="1:4" x14ac:dyDescent="0.2">
      <c r="A158" s="1">
        <v>163</v>
      </c>
      <c r="B158" t="s">
        <v>404</v>
      </c>
      <c r="C158" s="1">
        <v>0.61383866710390189</v>
      </c>
      <c r="D158" s="1">
        <v>1</v>
      </c>
    </row>
    <row r="159" spans="1:4" x14ac:dyDescent="0.2">
      <c r="A159" s="1">
        <v>164</v>
      </c>
      <c r="B159" t="s">
        <v>405</v>
      </c>
      <c r="C159" s="1">
        <v>0.74847790301722028</v>
      </c>
      <c r="D159" s="1">
        <v>2</v>
      </c>
    </row>
    <row r="160" spans="1:4" x14ac:dyDescent="0.2">
      <c r="A160" s="1">
        <v>165</v>
      </c>
      <c r="B160" t="s">
        <v>406</v>
      </c>
      <c r="C160" s="1">
        <v>0.67147470202265214</v>
      </c>
      <c r="D160" s="1">
        <v>1</v>
      </c>
    </row>
    <row r="161" spans="1:4" x14ac:dyDescent="0.2">
      <c r="A161" s="1">
        <v>166</v>
      </c>
      <c r="B161" t="s">
        <v>407</v>
      </c>
      <c r="C161" s="1">
        <v>1.0188401078281506</v>
      </c>
      <c r="D161" s="1">
        <v>3</v>
      </c>
    </row>
    <row r="162" spans="1:4" x14ac:dyDescent="0.2">
      <c r="A162" s="1">
        <v>167</v>
      </c>
      <c r="B162" t="s">
        <v>408</v>
      </c>
      <c r="C162" s="1">
        <v>0.68066218952234137</v>
      </c>
      <c r="D162" s="1">
        <v>2</v>
      </c>
    </row>
    <row r="163" spans="1:4" x14ac:dyDescent="0.2">
      <c r="A163" s="1">
        <v>168</v>
      </c>
      <c r="B163" t="s">
        <v>409</v>
      </c>
      <c r="C163" s="1">
        <v>0.64782228223964577</v>
      </c>
      <c r="D163" s="1">
        <v>1</v>
      </c>
    </row>
    <row r="164" spans="1:4" x14ac:dyDescent="0.2">
      <c r="A164" s="1">
        <v>169</v>
      </c>
      <c r="B164" t="s">
        <v>410</v>
      </c>
      <c r="C164" s="1">
        <v>0.24638092416997007</v>
      </c>
      <c r="D164" s="1">
        <v>1</v>
      </c>
    </row>
    <row r="165" spans="1:4" x14ac:dyDescent="0.2">
      <c r="A165" s="1">
        <v>170</v>
      </c>
      <c r="B165" t="s">
        <v>411</v>
      </c>
      <c r="C165" s="1">
        <v>0.74590394574380081</v>
      </c>
      <c r="D165" s="1">
        <v>2</v>
      </c>
    </row>
    <row r="166" spans="1:4" x14ac:dyDescent="0.2">
      <c r="A166" s="1">
        <v>171</v>
      </c>
      <c r="B166" t="s">
        <v>412</v>
      </c>
      <c r="C166" s="1">
        <v>0.73419999999999996</v>
      </c>
      <c r="D166" s="1">
        <v>2</v>
      </c>
    </row>
    <row r="167" spans="1:4" x14ac:dyDescent="0.2">
      <c r="A167" s="1">
        <v>172</v>
      </c>
      <c r="B167" t="s">
        <v>413</v>
      </c>
      <c r="C167" s="1">
        <v>0.46112525523285247</v>
      </c>
      <c r="D167" s="1">
        <v>1</v>
      </c>
    </row>
    <row r="168" spans="1:4" x14ac:dyDescent="0.2">
      <c r="A168" s="1">
        <v>173</v>
      </c>
      <c r="B168" t="s">
        <v>414</v>
      </c>
      <c r="C168" s="1">
        <v>0.87017155332333529</v>
      </c>
      <c r="D168" s="1">
        <v>3</v>
      </c>
    </row>
    <row r="169" spans="1:4" x14ac:dyDescent="0.2">
      <c r="A169" s="1">
        <v>174</v>
      </c>
      <c r="B169" t="s">
        <v>415</v>
      </c>
      <c r="C169" s="1">
        <v>0.70099999999999996</v>
      </c>
      <c r="D169" s="1">
        <v>2</v>
      </c>
    </row>
    <row r="170" spans="1:4" x14ac:dyDescent="0.2">
      <c r="A170" s="1">
        <v>175</v>
      </c>
      <c r="B170" t="s">
        <v>416</v>
      </c>
      <c r="C170" s="1">
        <v>0.85174731804189652</v>
      </c>
      <c r="D170" s="1">
        <v>3</v>
      </c>
    </row>
    <row r="171" spans="1:4" x14ac:dyDescent="0.2">
      <c r="A171" s="1">
        <v>176</v>
      </c>
      <c r="B171" t="s">
        <v>417</v>
      </c>
      <c r="C171" s="1">
        <v>0.75849232116559329</v>
      </c>
      <c r="D171" s="1">
        <v>2</v>
      </c>
    </row>
    <row r="172" spans="1:4" x14ac:dyDescent="0.2">
      <c r="A172" s="1">
        <v>177</v>
      </c>
      <c r="B172" t="s">
        <v>418</v>
      </c>
      <c r="C172" s="1">
        <v>0.7790276742439769</v>
      </c>
      <c r="D172" s="1">
        <v>2</v>
      </c>
    </row>
    <row r="173" spans="1:4" x14ac:dyDescent="0.2">
      <c r="A173" s="1">
        <v>178</v>
      </c>
      <c r="B173" t="s">
        <v>419</v>
      </c>
      <c r="C173" s="1">
        <v>0.93069868643320208</v>
      </c>
      <c r="D173" s="1">
        <v>3</v>
      </c>
    </row>
    <row r="174" spans="1:4" x14ac:dyDescent="0.2">
      <c r="A174" s="1">
        <v>179</v>
      </c>
      <c r="B174" t="s">
        <v>420</v>
      </c>
      <c r="C174" s="1">
        <v>0.92706805365714451</v>
      </c>
      <c r="D174" s="1">
        <v>3</v>
      </c>
    </row>
    <row r="175" spans="1:4" x14ac:dyDescent="0.2">
      <c r="A175" s="1">
        <v>180</v>
      </c>
      <c r="B175" t="s">
        <v>421</v>
      </c>
      <c r="C175" s="1">
        <v>0.5878196195390244</v>
      </c>
      <c r="D175" s="1">
        <v>1</v>
      </c>
    </row>
    <row r="176" spans="1:4" x14ac:dyDescent="0.2">
      <c r="A176" s="1">
        <v>181</v>
      </c>
      <c r="B176" t="s">
        <v>422</v>
      </c>
      <c r="C176" s="1">
        <v>0.67900000000000005</v>
      </c>
      <c r="D176" s="1">
        <v>2</v>
      </c>
    </row>
    <row r="177" spans="1:4" x14ac:dyDescent="0.2">
      <c r="A177" s="1">
        <v>182</v>
      </c>
      <c r="B177" t="s">
        <v>423</v>
      </c>
      <c r="C177" s="1">
        <v>0.77076756962461035</v>
      </c>
      <c r="D177" s="1">
        <v>2</v>
      </c>
    </row>
    <row r="178" spans="1:4" x14ac:dyDescent="0.2">
      <c r="A178" s="1">
        <v>183</v>
      </c>
      <c r="B178" t="s">
        <v>424</v>
      </c>
      <c r="C178" s="1">
        <v>0.55170279069529682</v>
      </c>
      <c r="D178" s="1">
        <v>1</v>
      </c>
    </row>
    <row r="179" spans="1:4" x14ac:dyDescent="0.2">
      <c r="A179" s="1">
        <v>184</v>
      </c>
      <c r="B179" t="s">
        <v>425</v>
      </c>
      <c r="C179" s="1">
        <v>0.88507326007326004</v>
      </c>
      <c r="D179" s="1">
        <v>3</v>
      </c>
    </row>
    <row r="180" spans="1:4" x14ac:dyDescent="0.2">
      <c r="A180" s="1">
        <v>185</v>
      </c>
      <c r="B180" t="s">
        <v>426</v>
      </c>
      <c r="C180" s="1">
        <v>1.0572003018156031</v>
      </c>
      <c r="D180" s="1">
        <v>3</v>
      </c>
    </row>
    <row r="181" spans="1:4" x14ac:dyDescent="0.2">
      <c r="A181" s="1">
        <v>186</v>
      </c>
      <c r="B181" t="s">
        <v>427</v>
      </c>
      <c r="C181" s="1">
        <v>0.73299999999999998</v>
      </c>
      <c r="D181" s="1">
        <v>2</v>
      </c>
    </row>
    <row r="182" spans="1:4" x14ac:dyDescent="0.2">
      <c r="A182" s="1">
        <v>187</v>
      </c>
      <c r="B182" t="s">
        <v>428</v>
      </c>
      <c r="C182" s="1">
        <v>0.73299920173860078</v>
      </c>
      <c r="D182" s="1">
        <v>2</v>
      </c>
    </row>
    <row r="183" spans="1:4" x14ac:dyDescent="0.2">
      <c r="A183" s="1">
        <v>188</v>
      </c>
      <c r="B183" t="s">
        <v>429</v>
      </c>
      <c r="C183" s="1">
        <v>0.4840704195888812</v>
      </c>
      <c r="D183" s="1">
        <v>1</v>
      </c>
    </row>
    <row r="184" spans="1:4" x14ac:dyDescent="0.2">
      <c r="A184" s="1">
        <v>189</v>
      </c>
      <c r="B184" t="s">
        <v>430</v>
      </c>
      <c r="C184" s="1">
        <v>0.1495721550467195</v>
      </c>
      <c r="D184" s="1">
        <v>1</v>
      </c>
    </row>
    <row r="185" spans="1:4" x14ac:dyDescent="0.2">
      <c r="A185" s="1">
        <v>190</v>
      </c>
      <c r="B185" t="s">
        <v>431</v>
      </c>
      <c r="C185" s="1">
        <v>0.559846602948045</v>
      </c>
      <c r="D185" s="1">
        <v>1</v>
      </c>
    </row>
    <row r="186" spans="1:4" x14ac:dyDescent="0.2">
      <c r="A186" s="1">
        <v>191</v>
      </c>
      <c r="B186" t="s">
        <v>432</v>
      </c>
      <c r="C186" s="1">
        <v>0.76418265490383852</v>
      </c>
      <c r="D186" s="1">
        <v>2</v>
      </c>
    </row>
    <row r="187" spans="1:4" x14ac:dyDescent="0.2">
      <c r="A187" s="1">
        <v>192</v>
      </c>
      <c r="B187" t="s">
        <v>433</v>
      </c>
      <c r="C187" s="1">
        <v>0.84144403659809186</v>
      </c>
      <c r="D187" s="1">
        <v>3</v>
      </c>
    </row>
    <row r="188" spans="1:4" x14ac:dyDescent="0.2">
      <c r="A188" s="1">
        <v>193</v>
      </c>
      <c r="B188" t="s">
        <v>434</v>
      </c>
      <c r="C188" s="1">
        <v>0.9005289392403063</v>
      </c>
      <c r="D188" s="1">
        <v>3</v>
      </c>
    </row>
    <row r="189" spans="1:4" x14ac:dyDescent="0.2">
      <c r="A189" s="1">
        <v>194</v>
      </c>
      <c r="B189" t="s">
        <v>435</v>
      </c>
      <c r="C189" s="1">
        <v>0.99282107117978535</v>
      </c>
      <c r="D189" s="1">
        <v>3</v>
      </c>
    </row>
    <row r="190" spans="1:4" x14ac:dyDescent="0.2">
      <c r="A190" s="1">
        <v>195</v>
      </c>
      <c r="B190" t="s">
        <v>436</v>
      </c>
      <c r="C190" s="1">
        <v>0.92500000000000004</v>
      </c>
      <c r="D190" s="1">
        <v>3</v>
      </c>
    </row>
    <row r="191" spans="1:4" x14ac:dyDescent="0.2">
      <c r="A191" s="1">
        <v>196</v>
      </c>
      <c r="B191" t="s">
        <v>437</v>
      </c>
      <c r="C191" s="1">
        <v>0.61880000000000002</v>
      </c>
      <c r="D191" s="1">
        <v>1</v>
      </c>
    </row>
    <row r="192" spans="1:4" x14ac:dyDescent="0.2">
      <c r="A192" s="1">
        <v>197</v>
      </c>
      <c r="B192" t="s">
        <v>438</v>
      </c>
      <c r="C192" s="1">
        <v>0.70279947476814675</v>
      </c>
      <c r="D192" s="1">
        <v>2</v>
      </c>
    </row>
    <row r="193" spans="1:4" x14ac:dyDescent="0.2">
      <c r="A193" s="1">
        <v>199</v>
      </c>
      <c r="B193" t="s">
        <v>439</v>
      </c>
      <c r="C193" s="1">
        <v>0.76958350893691496</v>
      </c>
      <c r="D193" s="1">
        <v>2</v>
      </c>
    </row>
    <row r="194" spans="1:4" x14ac:dyDescent="0.2">
      <c r="A194" s="1">
        <v>200</v>
      </c>
      <c r="B194" t="s">
        <v>440</v>
      </c>
      <c r="C194" s="1">
        <v>0.78014314033491705</v>
      </c>
      <c r="D194" s="1">
        <v>2</v>
      </c>
    </row>
    <row r="195" spans="1:4" x14ac:dyDescent="0.2">
      <c r="A195" s="1">
        <v>201</v>
      </c>
      <c r="B195" t="s">
        <v>441</v>
      </c>
      <c r="C195" s="1">
        <v>0.69963275428414029</v>
      </c>
      <c r="D195" s="1">
        <v>2</v>
      </c>
    </row>
    <row r="196" spans="1:4" x14ac:dyDescent="0.2">
      <c r="A196" s="1">
        <v>202</v>
      </c>
      <c r="B196" t="s">
        <v>442</v>
      </c>
      <c r="C196" s="1">
        <v>0.51200000000000001</v>
      </c>
      <c r="D196" s="1">
        <v>1</v>
      </c>
    </row>
    <row r="197" spans="1:4" x14ac:dyDescent="0.2">
      <c r="A197" s="1">
        <v>203</v>
      </c>
      <c r="B197" t="s">
        <v>443</v>
      </c>
      <c r="C197" s="1">
        <v>0.42628161936417458</v>
      </c>
      <c r="D197" s="1">
        <v>1</v>
      </c>
    </row>
    <row r="198" spans="1:4" x14ac:dyDescent="0.2">
      <c r="A198" s="1">
        <v>204</v>
      </c>
      <c r="B198" t="s">
        <v>444</v>
      </c>
      <c r="C198" s="1">
        <v>0.6412335190078382</v>
      </c>
      <c r="D198" s="1">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64"/>
  <sheetViews>
    <sheetView workbookViewId="0">
      <selection activeCell="C16" sqref="C16"/>
    </sheetView>
  </sheetViews>
  <sheetFormatPr baseColWidth="10" defaultColWidth="8.83203125" defaultRowHeight="15" x14ac:dyDescent="0.2"/>
  <sheetData>
    <row r="1" spans="1:3" x14ac:dyDescent="0.2">
      <c r="A1" t="s">
        <v>447</v>
      </c>
      <c r="B1" t="s">
        <v>448</v>
      </c>
      <c r="C1" t="s">
        <v>449</v>
      </c>
    </row>
    <row r="2" spans="1:3" x14ac:dyDescent="0.2">
      <c r="A2" s="1">
        <v>2001</v>
      </c>
      <c r="B2" s="1">
        <v>1</v>
      </c>
      <c r="C2" s="1">
        <v>0.91160065825583581</v>
      </c>
    </row>
    <row r="3" spans="1:3" x14ac:dyDescent="0.2">
      <c r="A3" s="1">
        <v>2002</v>
      </c>
      <c r="B3" s="1">
        <v>1</v>
      </c>
      <c r="C3" s="1">
        <v>0.8238504734998584</v>
      </c>
    </row>
    <row r="4" spans="1:3" x14ac:dyDescent="0.2">
      <c r="A4" s="1">
        <v>2003</v>
      </c>
      <c r="B4" s="1">
        <v>1</v>
      </c>
      <c r="C4" s="1">
        <v>0.77785356077109202</v>
      </c>
    </row>
    <row r="5" spans="1:3" x14ac:dyDescent="0.2">
      <c r="A5" s="1">
        <v>2004</v>
      </c>
      <c r="B5" s="1">
        <v>1</v>
      </c>
      <c r="C5" s="1">
        <v>0.7570293865463279</v>
      </c>
    </row>
    <row r="6" spans="1:3" x14ac:dyDescent="0.2">
      <c r="A6" s="1">
        <v>2005</v>
      </c>
      <c r="B6" s="1">
        <v>1</v>
      </c>
      <c r="C6" s="1">
        <v>0.7369197915764597</v>
      </c>
    </row>
    <row r="7" spans="1:3" x14ac:dyDescent="0.2">
      <c r="A7" s="1">
        <v>2006</v>
      </c>
      <c r="B7" s="1">
        <v>1</v>
      </c>
      <c r="C7" s="1">
        <v>0.72250043439917522</v>
      </c>
    </row>
    <row r="8" spans="1:3" x14ac:dyDescent="0.2">
      <c r="A8" s="1">
        <v>2007</v>
      </c>
      <c r="B8" s="1">
        <v>1</v>
      </c>
      <c r="C8" s="1">
        <v>0.73062427522834916</v>
      </c>
    </row>
    <row r="9" spans="1:3" x14ac:dyDescent="0.2">
      <c r="A9" s="1">
        <v>2008</v>
      </c>
      <c r="B9" s="1">
        <v>1</v>
      </c>
      <c r="C9" s="1">
        <v>0.69361981532590911</v>
      </c>
    </row>
    <row r="10" spans="1:3" x14ac:dyDescent="0.2">
      <c r="A10" s="1">
        <v>2009</v>
      </c>
      <c r="B10" s="1">
        <v>1</v>
      </c>
      <c r="C10" s="1">
        <v>0.63970174497566734</v>
      </c>
    </row>
    <row r="11" spans="1:3" x14ac:dyDescent="0.2">
      <c r="A11" s="1">
        <v>2010</v>
      </c>
      <c r="B11" s="1">
        <v>1</v>
      </c>
      <c r="C11" s="1">
        <v>0.62081605346968605</v>
      </c>
    </row>
    <row r="12" spans="1:3" x14ac:dyDescent="0.2">
      <c r="A12" s="1">
        <v>2011</v>
      </c>
      <c r="B12" s="1">
        <v>1</v>
      </c>
      <c r="C12" s="1">
        <v>0.60518785613004866</v>
      </c>
    </row>
    <row r="13" spans="1:3" x14ac:dyDescent="0.2">
      <c r="A13" s="1">
        <v>2012</v>
      </c>
      <c r="B13" s="1">
        <v>1</v>
      </c>
      <c r="C13" s="1">
        <v>0.58201923070517325</v>
      </c>
    </row>
    <row r="14" spans="1:3" x14ac:dyDescent="0.2">
      <c r="A14" s="1">
        <v>2013</v>
      </c>
      <c r="B14" s="1">
        <v>1</v>
      </c>
      <c r="C14" s="1">
        <v>0.57452642039399648</v>
      </c>
    </row>
    <row r="15" spans="1:3" x14ac:dyDescent="0.2">
      <c r="A15" s="1">
        <v>2014</v>
      </c>
      <c r="B15" s="1">
        <v>1</v>
      </c>
      <c r="C15" s="1">
        <v>0.57509924445243399</v>
      </c>
    </row>
    <row r="16" spans="1:3" x14ac:dyDescent="0.2">
      <c r="A16" s="1">
        <v>2015</v>
      </c>
      <c r="B16" s="1">
        <v>1</v>
      </c>
      <c r="C16" s="1">
        <v>0.56566567675994961</v>
      </c>
    </row>
    <row r="17" spans="1:3" x14ac:dyDescent="0.2">
      <c r="A17" s="1">
        <v>2016</v>
      </c>
      <c r="B17" s="1">
        <v>1</v>
      </c>
      <c r="C17" s="1">
        <v>0.55504311115651916</v>
      </c>
    </row>
    <row r="18" spans="1:3" x14ac:dyDescent="0.2">
      <c r="A18" s="1">
        <v>2017</v>
      </c>
      <c r="B18" s="1">
        <v>1</v>
      </c>
      <c r="C18" s="1">
        <v>0.55037610732929476</v>
      </c>
    </row>
    <row r="19" spans="1:3" x14ac:dyDescent="0.2">
      <c r="A19" s="1">
        <v>2018</v>
      </c>
      <c r="B19" s="1">
        <v>1</v>
      </c>
      <c r="C19" s="1">
        <v>0.54980723142944365</v>
      </c>
    </row>
    <row r="20" spans="1:3" x14ac:dyDescent="0.2">
      <c r="A20" s="1">
        <v>2019</v>
      </c>
      <c r="B20" s="1">
        <v>1</v>
      </c>
      <c r="C20" s="1">
        <v>0.54428835841158885</v>
      </c>
    </row>
    <row r="21" spans="1:3" x14ac:dyDescent="0.2">
      <c r="A21" s="1">
        <v>2020</v>
      </c>
      <c r="B21" s="1">
        <v>1</v>
      </c>
      <c r="C21" s="1">
        <v>0.53840944979077043</v>
      </c>
    </row>
    <row r="22" spans="1:3" x14ac:dyDescent="0.2">
      <c r="A22" s="1">
        <v>2021</v>
      </c>
      <c r="B22" s="1">
        <v>1</v>
      </c>
      <c r="C22" s="1">
        <v>0.5391196637752893</v>
      </c>
    </row>
    <row r="23" spans="1:3" x14ac:dyDescent="0.2">
      <c r="A23" s="1">
        <v>2001</v>
      </c>
      <c r="B23" s="1">
        <v>2</v>
      </c>
      <c r="C23" s="1">
        <v>0.98944267859061519</v>
      </c>
    </row>
    <row r="24" spans="1:3" x14ac:dyDescent="0.2">
      <c r="A24" s="1">
        <v>2002</v>
      </c>
      <c r="B24" s="1">
        <v>2</v>
      </c>
      <c r="C24" s="1">
        <v>0.92189850215416036</v>
      </c>
    </row>
    <row r="25" spans="1:3" x14ac:dyDescent="0.2">
      <c r="A25" s="1">
        <v>2003</v>
      </c>
      <c r="B25" s="1">
        <v>2</v>
      </c>
      <c r="C25" s="1">
        <v>0.87095279833297379</v>
      </c>
    </row>
    <row r="26" spans="1:3" x14ac:dyDescent="0.2">
      <c r="A26" s="1">
        <v>2004</v>
      </c>
      <c r="B26" s="1">
        <v>2</v>
      </c>
      <c r="C26" s="1">
        <v>0.84665523460844028</v>
      </c>
    </row>
    <row r="27" spans="1:3" x14ac:dyDescent="0.2">
      <c r="A27" s="1">
        <v>2005</v>
      </c>
      <c r="B27" s="1">
        <v>2</v>
      </c>
      <c r="C27" s="1">
        <v>0.83235321957243813</v>
      </c>
    </row>
    <row r="28" spans="1:3" x14ac:dyDescent="0.2">
      <c r="A28" s="1">
        <v>2006</v>
      </c>
      <c r="B28" s="1">
        <v>2</v>
      </c>
      <c r="C28" s="1">
        <v>0.83348396532405944</v>
      </c>
    </row>
    <row r="29" spans="1:3" x14ac:dyDescent="0.2">
      <c r="A29" s="1">
        <v>2007</v>
      </c>
      <c r="B29" s="1">
        <v>2</v>
      </c>
      <c r="C29" s="1">
        <v>0.85099012483213465</v>
      </c>
    </row>
    <row r="30" spans="1:3" x14ac:dyDescent="0.2">
      <c r="A30" s="1">
        <v>2008</v>
      </c>
      <c r="B30" s="1">
        <v>2</v>
      </c>
      <c r="C30" s="1">
        <v>0.83309133864161899</v>
      </c>
    </row>
    <row r="31" spans="1:3" x14ac:dyDescent="0.2">
      <c r="A31" s="1">
        <v>2009</v>
      </c>
      <c r="B31" s="1">
        <v>2</v>
      </c>
      <c r="C31" s="1">
        <v>0.7689515712217686</v>
      </c>
    </row>
    <row r="32" spans="1:3" x14ac:dyDescent="0.2">
      <c r="A32" s="1">
        <v>2010</v>
      </c>
      <c r="B32" s="1">
        <v>2</v>
      </c>
      <c r="C32" s="1">
        <v>0.74771306879021482</v>
      </c>
    </row>
    <row r="33" spans="1:3" x14ac:dyDescent="0.2">
      <c r="A33" s="1">
        <v>2011</v>
      </c>
      <c r="B33" s="1">
        <v>2</v>
      </c>
      <c r="C33" s="1">
        <v>0.73022780062371118</v>
      </c>
    </row>
    <row r="34" spans="1:3" x14ac:dyDescent="0.2">
      <c r="A34" s="1">
        <v>2012</v>
      </c>
      <c r="B34" s="1">
        <v>2</v>
      </c>
      <c r="C34" s="1">
        <v>0.70938429539490588</v>
      </c>
    </row>
    <row r="35" spans="1:3" x14ac:dyDescent="0.2">
      <c r="A35" s="1">
        <v>2013</v>
      </c>
      <c r="B35" s="1">
        <v>2</v>
      </c>
      <c r="C35" s="1">
        <v>0.71274990367633673</v>
      </c>
    </row>
    <row r="36" spans="1:3" x14ac:dyDescent="0.2">
      <c r="A36" s="1">
        <v>2014</v>
      </c>
      <c r="B36" s="1">
        <v>2</v>
      </c>
      <c r="C36" s="1">
        <v>0.72638912281169687</v>
      </c>
    </row>
    <row r="37" spans="1:3" x14ac:dyDescent="0.2">
      <c r="A37" s="1">
        <v>2015</v>
      </c>
      <c r="B37" s="1">
        <v>2</v>
      </c>
      <c r="C37" s="1">
        <v>0.73474371621805534</v>
      </c>
    </row>
    <row r="38" spans="1:3" x14ac:dyDescent="0.2">
      <c r="A38" s="1">
        <v>2016</v>
      </c>
      <c r="B38" s="1">
        <v>2</v>
      </c>
      <c r="C38" s="1">
        <v>0.72767373335732666</v>
      </c>
    </row>
    <row r="39" spans="1:3" x14ac:dyDescent="0.2">
      <c r="A39" s="1">
        <v>2017</v>
      </c>
      <c r="B39" s="1">
        <v>2</v>
      </c>
      <c r="C39" s="1">
        <v>0.73171892799960869</v>
      </c>
    </row>
    <row r="40" spans="1:3" x14ac:dyDescent="0.2">
      <c r="A40" s="1">
        <v>2018</v>
      </c>
      <c r="B40" s="1">
        <v>2</v>
      </c>
      <c r="C40" s="1">
        <v>0.73410398250900122</v>
      </c>
    </row>
    <row r="41" spans="1:3" x14ac:dyDescent="0.2">
      <c r="A41" s="1">
        <v>2019</v>
      </c>
      <c r="B41" s="1">
        <v>2</v>
      </c>
      <c r="C41" s="1">
        <v>0.72648569364793947</v>
      </c>
    </row>
    <row r="42" spans="1:3" x14ac:dyDescent="0.2">
      <c r="A42" s="1">
        <v>2020</v>
      </c>
      <c r="B42" s="1">
        <v>2</v>
      </c>
      <c r="C42" s="1">
        <v>0.72392435939582145</v>
      </c>
    </row>
    <row r="43" spans="1:3" x14ac:dyDescent="0.2">
      <c r="A43" s="1">
        <v>2021</v>
      </c>
      <c r="B43" s="1">
        <v>2</v>
      </c>
      <c r="C43" s="1">
        <v>0.73593530391601902</v>
      </c>
    </row>
    <row r="44" spans="1:3" x14ac:dyDescent="0.2">
      <c r="A44" s="1">
        <v>2001</v>
      </c>
      <c r="B44" s="1">
        <v>3</v>
      </c>
      <c r="C44" s="1">
        <v>1.06173746665409</v>
      </c>
    </row>
    <row r="45" spans="1:3" x14ac:dyDescent="0.2">
      <c r="A45" s="1">
        <v>2002</v>
      </c>
      <c r="B45" s="1">
        <v>3</v>
      </c>
      <c r="C45" s="1">
        <v>1.0062828520484102</v>
      </c>
    </row>
    <row r="46" spans="1:3" x14ac:dyDescent="0.2">
      <c r="A46" s="1">
        <v>2003</v>
      </c>
      <c r="B46" s="1">
        <v>3</v>
      </c>
      <c r="C46" s="1">
        <v>0.96511666818806585</v>
      </c>
    </row>
    <row r="47" spans="1:3" x14ac:dyDescent="0.2">
      <c r="A47" s="1">
        <v>2004</v>
      </c>
      <c r="B47" s="1">
        <v>3</v>
      </c>
      <c r="C47" s="1">
        <v>0.94770131345786812</v>
      </c>
    </row>
    <row r="48" spans="1:3" x14ac:dyDescent="0.2">
      <c r="A48" s="1">
        <v>2005</v>
      </c>
      <c r="B48" s="1">
        <v>3</v>
      </c>
      <c r="C48" s="1">
        <v>0.92501986296612204</v>
      </c>
    </row>
    <row r="49" spans="1:3" x14ac:dyDescent="0.2">
      <c r="A49" s="1">
        <v>2006</v>
      </c>
      <c r="B49" s="1">
        <v>3</v>
      </c>
      <c r="C49" s="1">
        <v>0.93498536154521861</v>
      </c>
    </row>
    <row r="50" spans="1:3" x14ac:dyDescent="0.2">
      <c r="A50" s="1">
        <v>2007</v>
      </c>
      <c r="B50" s="1">
        <v>3</v>
      </c>
      <c r="C50" s="1">
        <v>0.95180400631589523</v>
      </c>
    </row>
    <row r="51" spans="1:3" x14ac:dyDescent="0.2">
      <c r="A51" s="1">
        <v>2008</v>
      </c>
      <c r="B51" s="1">
        <v>3</v>
      </c>
      <c r="C51" s="1">
        <v>0.91690118008962784</v>
      </c>
    </row>
    <row r="52" spans="1:3" x14ac:dyDescent="0.2">
      <c r="A52" s="1">
        <v>2009</v>
      </c>
      <c r="B52" s="1">
        <v>3</v>
      </c>
      <c r="C52" s="1">
        <v>0.87185601610179797</v>
      </c>
    </row>
    <row r="53" spans="1:3" x14ac:dyDescent="0.2">
      <c r="A53" s="1">
        <v>2010</v>
      </c>
      <c r="B53" s="1">
        <v>3</v>
      </c>
      <c r="C53" s="1">
        <v>0.86249554134499773</v>
      </c>
    </row>
    <row r="54" spans="1:3" x14ac:dyDescent="0.2">
      <c r="A54" s="1">
        <v>2011</v>
      </c>
      <c r="B54" s="1">
        <v>3</v>
      </c>
      <c r="C54" s="1">
        <v>0.86404547156375333</v>
      </c>
    </row>
    <row r="55" spans="1:3" x14ac:dyDescent="0.2">
      <c r="A55" s="1">
        <v>2012</v>
      </c>
      <c r="B55" s="1">
        <v>3</v>
      </c>
      <c r="C55" s="1">
        <v>0.8470024645333627</v>
      </c>
    </row>
    <row r="56" spans="1:3" x14ac:dyDescent="0.2">
      <c r="A56" s="1">
        <v>2013</v>
      </c>
      <c r="B56" s="1">
        <v>3</v>
      </c>
      <c r="C56" s="1">
        <v>0.85671198826645334</v>
      </c>
    </row>
    <row r="57" spans="1:3" x14ac:dyDescent="0.2">
      <c r="A57" s="1">
        <v>2014</v>
      </c>
      <c r="B57" s="1">
        <v>3</v>
      </c>
      <c r="C57" s="1">
        <v>0.87478362638980756</v>
      </c>
    </row>
    <row r="58" spans="1:3" x14ac:dyDescent="0.2">
      <c r="A58" s="1">
        <v>2015</v>
      </c>
      <c r="B58" s="1">
        <v>3</v>
      </c>
      <c r="C58" s="1">
        <v>0.88383601820632318</v>
      </c>
    </row>
    <row r="59" spans="1:3" x14ac:dyDescent="0.2">
      <c r="A59" s="1">
        <v>2016</v>
      </c>
      <c r="B59" s="1">
        <v>3</v>
      </c>
      <c r="C59" s="1">
        <v>0.87689249195640462</v>
      </c>
    </row>
    <row r="60" spans="1:3" x14ac:dyDescent="0.2">
      <c r="A60" s="1">
        <v>2017</v>
      </c>
      <c r="B60" s="1">
        <v>3</v>
      </c>
      <c r="C60" s="1">
        <v>0.88680485736375991</v>
      </c>
    </row>
    <row r="61" spans="1:3" x14ac:dyDescent="0.2">
      <c r="A61" s="1">
        <v>2018</v>
      </c>
      <c r="B61" s="1">
        <v>3</v>
      </c>
      <c r="C61" s="1">
        <v>0.88523074438196536</v>
      </c>
    </row>
    <row r="62" spans="1:3" x14ac:dyDescent="0.2">
      <c r="A62" s="1">
        <v>2019</v>
      </c>
      <c r="B62" s="1">
        <v>3</v>
      </c>
      <c r="C62" s="1">
        <v>0.89235708244899858</v>
      </c>
    </row>
    <row r="63" spans="1:3" x14ac:dyDescent="0.2">
      <c r="A63" s="1">
        <v>2020</v>
      </c>
      <c r="B63" s="1">
        <v>3</v>
      </c>
      <c r="C63" s="1">
        <v>0.89573824248940226</v>
      </c>
    </row>
    <row r="64" spans="1:3" x14ac:dyDescent="0.2">
      <c r="A64" s="1">
        <v>2021</v>
      </c>
      <c r="B64" s="1">
        <v>3</v>
      </c>
      <c r="C64" s="1">
        <v>0.91773606397329843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0DCA5-E2FD-46AD-8C66-FAB1868536F0}">
  <dimension ref="A1:C45"/>
  <sheetViews>
    <sheetView zoomScale="125" zoomScaleNormal="125" workbookViewId="0"/>
  </sheetViews>
  <sheetFormatPr baseColWidth="10" defaultColWidth="8.83203125" defaultRowHeight="16" x14ac:dyDescent="0.2"/>
  <cols>
    <col min="1" max="1" width="14.5" style="24" bestFit="1" customWidth="1"/>
    <col min="2" max="2" width="17.83203125" style="25" bestFit="1" customWidth="1"/>
    <col min="3" max="16384" width="8.83203125" style="3"/>
  </cols>
  <sheetData>
    <row r="1" spans="1:1" x14ac:dyDescent="0.2">
      <c r="A1" s="24" t="s">
        <v>496</v>
      </c>
    </row>
    <row r="20" spans="1:3" x14ac:dyDescent="0.2">
      <c r="A20" s="63" t="s">
        <v>497</v>
      </c>
    </row>
    <row r="21" spans="1:3" x14ac:dyDescent="0.2">
      <c r="A21" s="32" t="s">
        <v>498</v>
      </c>
    </row>
    <row r="22" spans="1:3" x14ac:dyDescent="0.2">
      <c r="A22" s="33" t="s">
        <v>475</v>
      </c>
    </row>
    <row r="25" spans="1:3" x14ac:dyDescent="0.2">
      <c r="A25" s="30" t="s">
        <v>208</v>
      </c>
      <c r="B25" s="31" t="s">
        <v>499</v>
      </c>
    </row>
    <row r="26" spans="1:3" x14ac:dyDescent="0.2">
      <c r="A26" s="26">
        <v>2001</v>
      </c>
      <c r="B26" s="27">
        <v>0.98705824437167555</v>
      </c>
    </row>
    <row r="27" spans="1:3" x14ac:dyDescent="0.2">
      <c r="A27" s="26"/>
      <c r="B27" s="27">
        <v>0.94829373515076931</v>
      </c>
    </row>
    <row r="28" spans="1:3" x14ac:dyDescent="0.2">
      <c r="A28" s="26"/>
      <c r="B28" s="27">
        <v>0.89041279188687084</v>
      </c>
      <c r="C28" s="23"/>
    </row>
    <row r="29" spans="1:3" x14ac:dyDescent="0.2">
      <c r="A29" s="26"/>
      <c r="B29" s="27">
        <v>0.86298456055667583</v>
      </c>
    </row>
    <row r="30" spans="1:3" x14ac:dyDescent="0.2">
      <c r="A30" s="26">
        <v>2005</v>
      </c>
      <c r="B30" s="27">
        <v>0.86293842693537526</v>
      </c>
    </row>
    <row r="31" spans="1:3" x14ac:dyDescent="0.2">
      <c r="A31" s="26"/>
      <c r="B31" s="27">
        <v>0.8538414628324319</v>
      </c>
    </row>
    <row r="32" spans="1:3" x14ac:dyDescent="0.2">
      <c r="A32" s="26"/>
      <c r="B32" s="27">
        <v>0.87695217515285118</v>
      </c>
    </row>
    <row r="33" spans="1:2" x14ac:dyDescent="0.2">
      <c r="A33" s="26"/>
      <c r="B33" s="27">
        <v>0.92958461940433679</v>
      </c>
    </row>
    <row r="34" spans="1:2" x14ac:dyDescent="0.2">
      <c r="A34" s="26"/>
      <c r="B34" s="27">
        <v>0.86987180541796916</v>
      </c>
    </row>
    <row r="35" spans="1:2" x14ac:dyDescent="0.2">
      <c r="A35" s="26">
        <v>2010</v>
      </c>
      <c r="B35" s="27">
        <v>0.81482527025688045</v>
      </c>
    </row>
    <row r="36" spans="1:2" x14ac:dyDescent="0.2">
      <c r="A36" s="26"/>
      <c r="B36" s="27">
        <v>0.81718560324964729</v>
      </c>
    </row>
    <row r="37" spans="1:2" x14ac:dyDescent="0.2">
      <c r="A37" s="26"/>
      <c r="B37" s="27">
        <v>0.81049381400392129</v>
      </c>
    </row>
    <row r="38" spans="1:2" x14ac:dyDescent="0.2">
      <c r="A38" s="26"/>
      <c r="B38" s="27">
        <v>0.82134508187859501</v>
      </c>
    </row>
    <row r="39" spans="1:2" x14ac:dyDescent="0.2">
      <c r="A39" s="26"/>
      <c r="B39" s="27">
        <v>0.8734762474468819</v>
      </c>
    </row>
    <row r="40" spans="1:2" x14ac:dyDescent="0.2">
      <c r="A40" s="26">
        <v>2015</v>
      </c>
      <c r="B40" s="27">
        <v>0.92451875645356629</v>
      </c>
    </row>
    <row r="41" spans="1:2" x14ac:dyDescent="0.2">
      <c r="A41" s="26"/>
      <c r="B41" s="27">
        <v>0.92478812021307666</v>
      </c>
    </row>
    <row r="42" spans="1:2" x14ac:dyDescent="0.2">
      <c r="A42" s="26"/>
      <c r="B42" s="27">
        <v>0.94210115414821838</v>
      </c>
    </row>
    <row r="43" spans="1:2" x14ac:dyDescent="0.2">
      <c r="A43" s="26"/>
      <c r="B43" s="27">
        <v>0.93555128460461512</v>
      </c>
    </row>
    <row r="44" spans="1:2" x14ac:dyDescent="0.2">
      <c r="A44" s="26"/>
      <c r="B44" s="27">
        <v>0.95008317806162279</v>
      </c>
    </row>
    <row r="45" spans="1:2" x14ac:dyDescent="0.2">
      <c r="A45" s="28">
        <v>2020</v>
      </c>
      <c r="B45" s="29">
        <v>0.97439288642897071</v>
      </c>
    </row>
  </sheetData>
  <pageMargins left="0.7" right="0.7" top="0.75" bottom="0.75" header="0.3" footer="0.3"/>
  <pageSetup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AC5FB-F927-4769-9F26-DE7AA13CD567}">
  <dimension ref="A3:M116"/>
  <sheetViews>
    <sheetView workbookViewId="0">
      <selection activeCell="H124" sqref="H124:H126"/>
    </sheetView>
  </sheetViews>
  <sheetFormatPr baseColWidth="10" defaultColWidth="8.83203125" defaultRowHeight="15" x14ac:dyDescent="0.2"/>
  <cols>
    <col min="1" max="1" width="15.5" customWidth="1"/>
    <col min="2" max="2" width="21" bestFit="1" customWidth="1"/>
    <col min="4" max="4" width="10.6640625" customWidth="1"/>
    <col min="5" max="5" width="21" bestFit="1" customWidth="1"/>
    <col min="9" max="9" width="21" bestFit="1" customWidth="1"/>
    <col min="10" max="10" width="11.6640625" bestFit="1" customWidth="1"/>
    <col min="11" max="11" width="12.1640625" bestFit="1" customWidth="1"/>
    <col min="12" max="12" width="9.83203125" bestFit="1" customWidth="1"/>
    <col min="13" max="13" width="22.6640625" customWidth="1"/>
  </cols>
  <sheetData>
    <row r="3" spans="1:13" x14ac:dyDescent="0.2">
      <c r="A3" t="s">
        <v>104</v>
      </c>
      <c r="D3" t="s">
        <v>142</v>
      </c>
      <c r="H3" t="s">
        <v>143</v>
      </c>
    </row>
    <row r="5" spans="1:13" x14ac:dyDescent="0.2">
      <c r="A5" t="s">
        <v>34</v>
      </c>
      <c r="B5" t="s">
        <v>5</v>
      </c>
      <c r="D5" t="s">
        <v>34</v>
      </c>
      <c r="E5" t="s">
        <v>5</v>
      </c>
      <c r="H5" t="s">
        <v>34</v>
      </c>
      <c r="I5" t="s">
        <v>5</v>
      </c>
      <c r="J5" t="s">
        <v>144</v>
      </c>
      <c r="K5" t="s">
        <v>146</v>
      </c>
      <c r="L5" t="s">
        <v>145</v>
      </c>
      <c r="M5" t="s">
        <v>147</v>
      </c>
    </row>
    <row r="6" spans="1:13" x14ac:dyDescent="0.2">
      <c r="H6">
        <v>1</v>
      </c>
      <c r="I6" t="s">
        <v>35</v>
      </c>
      <c r="J6" t="str">
        <f>IF(_xlfn.IFNA(VLOOKUP(H6,$A$7:$B$81,2,FALSE),"")&lt;&gt;"","YES","")</f>
        <v/>
      </c>
      <c r="L6" t="str">
        <f>IF(_xlfn.IFNA(VLOOKUP(H6,$D$7:$E$110,2,FALSE),"")&lt;&gt;"","YES","")</f>
        <v>YES</v>
      </c>
      <c r="M6" t="s">
        <v>148</v>
      </c>
    </row>
    <row r="7" spans="1:13" x14ac:dyDescent="0.2">
      <c r="A7">
        <v>8</v>
      </c>
      <c r="B7" t="s">
        <v>37</v>
      </c>
      <c r="D7">
        <v>1</v>
      </c>
      <c r="E7" t="s">
        <v>35</v>
      </c>
      <c r="H7">
        <v>2</v>
      </c>
      <c r="I7" t="s">
        <v>36</v>
      </c>
      <c r="J7" t="str">
        <f t="shared" ref="J7:J67" si="0">IF(_xlfn.IFNA(VLOOKUP(H7,$A$7:$B$81,2,FALSE),"")&lt;&gt;"","YES","")</f>
        <v/>
      </c>
      <c r="L7" t="str">
        <f t="shared" ref="L7:L67" si="1">IF(_xlfn.IFNA(VLOOKUP(H7,$D$7:$E$110,2,FALSE),"")&lt;&gt;"","YES","")</f>
        <v>YES</v>
      </c>
      <c r="M7" t="s">
        <v>148</v>
      </c>
    </row>
    <row r="8" spans="1:13" x14ac:dyDescent="0.2">
      <c r="A8">
        <v>12</v>
      </c>
      <c r="B8" t="s">
        <v>38</v>
      </c>
      <c r="D8">
        <v>2</v>
      </c>
      <c r="E8" t="s">
        <v>36</v>
      </c>
      <c r="H8">
        <v>3</v>
      </c>
      <c r="I8" t="s">
        <v>105</v>
      </c>
      <c r="J8" t="str">
        <f t="shared" si="0"/>
        <v/>
      </c>
      <c r="L8" t="str">
        <f t="shared" si="1"/>
        <v>YES</v>
      </c>
      <c r="M8" t="s">
        <v>148</v>
      </c>
    </row>
    <row r="9" spans="1:13" x14ac:dyDescent="0.2">
      <c r="A9">
        <v>13</v>
      </c>
      <c r="B9" t="s">
        <v>39</v>
      </c>
      <c r="D9">
        <v>3</v>
      </c>
      <c r="E9" t="s">
        <v>105</v>
      </c>
      <c r="H9">
        <v>4</v>
      </c>
      <c r="I9" t="s">
        <v>106</v>
      </c>
      <c r="J9" t="str">
        <f t="shared" si="0"/>
        <v/>
      </c>
      <c r="L9" t="str">
        <f t="shared" si="1"/>
        <v>YES</v>
      </c>
      <c r="M9" t="s">
        <v>148</v>
      </c>
    </row>
    <row r="10" spans="1:13" x14ac:dyDescent="0.2">
      <c r="A10">
        <v>14</v>
      </c>
      <c r="B10" t="s">
        <v>40</v>
      </c>
      <c r="D10">
        <v>4</v>
      </c>
      <c r="E10" t="s">
        <v>106</v>
      </c>
      <c r="H10">
        <v>8</v>
      </c>
      <c r="I10" t="s">
        <v>37</v>
      </c>
      <c r="J10" t="str">
        <f t="shared" si="0"/>
        <v>YES</v>
      </c>
      <c r="K10" t="s">
        <v>148</v>
      </c>
      <c r="L10" t="str">
        <f t="shared" si="1"/>
        <v/>
      </c>
    </row>
    <row r="11" spans="1:13" x14ac:dyDescent="0.2">
      <c r="A11">
        <v>15</v>
      </c>
      <c r="B11" t="s">
        <v>41</v>
      </c>
      <c r="D11">
        <v>9</v>
      </c>
      <c r="E11" t="s">
        <v>107</v>
      </c>
      <c r="H11">
        <v>9</v>
      </c>
      <c r="I11" t="s">
        <v>107</v>
      </c>
      <c r="J11" t="str">
        <f t="shared" si="0"/>
        <v/>
      </c>
      <c r="L11" t="str">
        <f t="shared" si="1"/>
        <v>YES</v>
      </c>
      <c r="M11" t="s">
        <v>148</v>
      </c>
    </row>
    <row r="12" spans="1:13" x14ac:dyDescent="0.2">
      <c r="A12">
        <v>18</v>
      </c>
      <c r="B12" t="s">
        <v>42</v>
      </c>
      <c r="D12">
        <v>10</v>
      </c>
      <c r="E12" t="s">
        <v>108</v>
      </c>
      <c r="H12">
        <v>10</v>
      </c>
      <c r="I12" t="s">
        <v>108</v>
      </c>
      <c r="J12" t="str">
        <f t="shared" si="0"/>
        <v/>
      </c>
      <c r="L12" t="str">
        <f t="shared" si="1"/>
        <v>YES</v>
      </c>
      <c r="M12" t="s">
        <v>148</v>
      </c>
    </row>
    <row r="13" spans="1:13" x14ac:dyDescent="0.2">
      <c r="A13">
        <v>19</v>
      </c>
      <c r="B13" t="s">
        <v>43</v>
      </c>
      <c r="D13">
        <v>12</v>
      </c>
      <c r="E13" t="s">
        <v>38</v>
      </c>
      <c r="H13">
        <v>12</v>
      </c>
      <c r="I13" t="s">
        <v>38</v>
      </c>
      <c r="J13" t="str">
        <f t="shared" si="0"/>
        <v>YES</v>
      </c>
      <c r="K13" t="s">
        <v>148</v>
      </c>
      <c r="L13" t="str">
        <f t="shared" si="1"/>
        <v>YES</v>
      </c>
      <c r="M13" t="s">
        <v>148</v>
      </c>
    </row>
    <row r="14" spans="1:13" x14ac:dyDescent="0.2">
      <c r="A14">
        <v>20</v>
      </c>
      <c r="B14" t="s">
        <v>44</v>
      </c>
      <c r="D14">
        <v>13</v>
      </c>
      <c r="E14" t="s">
        <v>39</v>
      </c>
      <c r="H14">
        <v>13</v>
      </c>
      <c r="I14" t="s">
        <v>39</v>
      </c>
      <c r="J14" t="str">
        <f t="shared" si="0"/>
        <v>YES</v>
      </c>
      <c r="K14" t="s">
        <v>148</v>
      </c>
      <c r="L14" t="s">
        <v>149</v>
      </c>
      <c r="M14" t="s">
        <v>148</v>
      </c>
    </row>
    <row r="15" spans="1:13" x14ac:dyDescent="0.2">
      <c r="A15">
        <v>22</v>
      </c>
      <c r="B15" t="s">
        <v>45</v>
      </c>
      <c r="D15">
        <v>14</v>
      </c>
      <c r="E15" t="s">
        <v>40</v>
      </c>
      <c r="H15">
        <v>14</v>
      </c>
      <c r="I15" t="s">
        <v>40</v>
      </c>
      <c r="J15" t="str">
        <f t="shared" si="0"/>
        <v>YES</v>
      </c>
      <c r="K15" t="s">
        <v>148</v>
      </c>
      <c r="L15" t="str">
        <f t="shared" si="1"/>
        <v>YES</v>
      </c>
      <c r="M15" t="s">
        <v>148</v>
      </c>
    </row>
    <row r="16" spans="1:13" x14ac:dyDescent="0.2">
      <c r="A16">
        <v>23</v>
      </c>
      <c r="B16" t="s">
        <v>46</v>
      </c>
      <c r="D16">
        <v>15</v>
      </c>
      <c r="E16" t="s">
        <v>41</v>
      </c>
      <c r="H16">
        <v>15</v>
      </c>
      <c r="I16" t="s">
        <v>41</v>
      </c>
      <c r="J16" t="str">
        <f t="shared" si="0"/>
        <v>YES</v>
      </c>
      <c r="K16" t="s">
        <v>148</v>
      </c>
      <c r="L16" t="str">
        <f t="shared" si="1"/>
        <v>YES</v>
      </c>
      <c r="M16" t="s">
        <v>148</v>
      </c>
    </row>
    <row r="17" spans="1:13" x14ac:dyDescent="0.2">
      <c r="A17">
        <v>24</v>
      </c>
      <c r="B17" t="s">
        <v>47</v>
      </c>
      <c r="D17">
        <v>17</v>
      </c>
      <c r="E17" t="s">
        <v>109</v>
      </c>
      <c r="H17">
        <v>17</v>
      </c>
      <c r="I17" t="s">
        <v>109</v>
      </c>
      <c r="J17" t="str">
        <f t="shared" si="0"/>
        <v/>
      </c>
      <c r="L17" t="str">
        <f t="shared" si="1"/>
        <v>YES</v>
      </c>
      <c r="M17" t="s">
        <v>148</v>
      </c>
    </row>
    <row r="18" spans="1:13" x14ac:dyDescent="0.2">
      <c r="A18">
        <v>29</v>
      </c>
      <c r="B18" t="s">
        <v>29</v>
      </c>
      <c r="D18">
        <v>18</v>
      </c>
      <c r="E18" t="s">
        <v>42</v>
      </c>
      <c r="H18">
        <v>18</v>
      </c>
      <c r="I18" t="s">
        <v>42</v>
      </c>
      <c r="J18" t="str">
        <f t="shared" si="0"/>
        <v>YES</v>
      </c>
      <c r="K18" t="s">
        <v>148</v>
      </c>
      <c r="L18" t="str">
        <f t="shared" si="1"/>
        <v>YES</v>
      </c>
      <c r="M18" t="s">
        <v>148</v>
      </c>
    </row>
    <row r="19" spans="1:13" x14ac:dyDescent="0.2">
      <c r="A19">
        <v>32</v>
      </c>
      <c r="B19" t="s">
        <v>48</v>
      </c>
      <c r="D19">
        <v>21</v>
      </c>
      <c r="E19" t="s">
        <v>110</v>
      </c>
      <c r="H19">
        <v>19</v>
      </c>
      <c r="I19" t="s">
        <v>43</v>
      </c>
      <c r="J19" t="str">
        <f t="shared" si="0"/>
        <v>YES</v>
      </c>
      <c r="K19" t="s">
        <v>148</v>
      </c>
      <c r="L19" t="str">
        <f t="shared" si="1"/>
        <v/>
      </c>
    </row>
    <row r="20" spans="1:13" x14ac:dyDescent="0.2">
      <c r="A20">
        <v>52</v>
      </c>
      <c r="B20" t="s">
        <v>49</v>
      </c>
      <c r="D20">
        <v>22</v>
      </c>
      <c r="E20" t="s">
        <v>45</v>
      </c>
      <c r="H20">
        <v>20</v>
      </c>
      <c r="I20" t="s">
        <v>44</v>
      </c>
      <c r="J20" t="str">
        <f t="shared" si="0"/>
        <v>YES</v>
      </c>
      <c r="K20" t="s">
        <v>148</v>
      </c>
      <c r="L20" t="str">
        <f t="shared" si="1"/>
        <v/>
      </c>
    </row>
    <row r="21" spans="1:13" x14ac:dyDescent="0.2">
      <c r="A21">
        <v>55</v>
      </c>
      <c r="B21" t="s">
        <v>50</v>
      </c>
      <c r="D21">
        <v>23</v>
      </c>
      <c r="E21" t="s">
        <v>46</v>
      </c>
      <c r="H21">
        <v>21</v>
      </c>
      <c r="I21" t="s">
        <v>110</v>
      </c>
      <c r="J21" t="str">
        <f t="shared" si="0"/>
        <v/>
      </c>
      <c r="L21" t="str">
        <f t="shared" si="1"/>
        <v>YES</v>
      </c>
      <c r="M21" s="5" t="s">
        <v>150</v>
      </c>
    </row>
    <row r="22" spans="1:13" x14ac:dyDescent="0.2">
      <c r="A22">
        <v>71</v>
      </c>
      <c r="B22" t="s">
        <v>51</v>
      </c>
      <c r="D22">
        <v>24</v>
      </c>
      <c r="E22" t="s">
        <v>47</v>
      </c>
      <c r="H22">
        <v>22</v>
      </c>
      <c r="I22" t="s">
        <v>45</v>
      </c>
      <c r="J22" t="str">
        <f t="shared" si="0"/>
        <v>YES</v>
      </c>
      <c r="K22" t="s">
        <v>148</v>
      </c>
      <c r="L22" t="s">
        <v>149</v>
      </c>
      <c r="M22" t="s">
        <v>148</v>
      </c>
    </row>
    <row r="23" spans="1:13" x14ac:dyDescent="0.2">
      <c r="A23">
        <v>72</v>
      </c>
      <c r="B23" t="s">
        <v>52</v>
      </c>
      <c r="D23">
        <v>25</v>
      </c>
      <c r="E23" t="s">
        <v>111</v>
      </c>
      <c r="H23">
        <v>23</v>
      </c>
      <c r="I23" t="s">
        <v>46</v>
      </c>
      <c r="J23" t="str">
        <f t="shared" si="0"/>
        <v>YES</v>
      </c>
      <c r="K23" t="s">
        <v>148</v>
      </c>
      <c r="L23" t="str">
        <f t="shared" si="1"/>
        <v>YES</v>
      </c>
      <c r="M23" t="s">
        <v>148</v>
      </c>
    </row>
    <row r="24" spans="1:13" x14ac:dyDescent="0.2">
      <c r="A24">
        <v>73</v>
      </c>
      <c r="B24" t="s">
        <v>14</v>
      </c>
      <c r="D24">
        <v>27</v>
      </c>
      <c r="E24" t="s">
        <v>112</v>
      </c>
      <c r="H24">
        <v>24</v>
      </c>
      <c r="I24" t="s">
        <v>47</v>
      </c>
      <c r="J24" t="str">
        <f t="shared" si="0"/>
        <v>YES</v>
      </c>
      <c r="K24" t="s">
        <v>151</v>
      </c>
      <c r="L24" t="str">
        <f t="shared" si="1"/>
        <v>YES</v>
      </c>
      <c r="M24" t="s">
        <v>151</v>
      </c>
    </row>
    <row r="25" spans="1:13" x14ac:dyDescent="0.2">
      <c r="A25">
        <v>85</v>
      </c>
      <c r="B25" t="s">
        <v>53</v>
      </c>
      <c r="D25">
        <v>28</v>
      </c>
      <c r="E25" t="s">
        <v>113</v>
      </c>
      <c r="H25">
        <v>25</v>
      </c>
      <c r="I25" t="s">
        <v>111</v>
      </c>
      <c r="J25" t="str">
        <f t="shared" si="0"/>
        <v/>
      </c>
      <c r="L25" t="str">
        <f t="shared" si="1"/>
        <v>YES</v>
      </c>
      <c r="M25" t="s">
        <v>148</v>
      </c>
    </row>
    <row r="26" spans="1:13" x14ac:dyDescent="0.2">
      <c r="A26">
        <v>86</v>
      </c>
      <c r="B26" t="s">
        <v>54</v>
      </c>
      <c r="D26">
        <v>30</v>
      </c>
      <c r="E26" t="s">
        <v>114</v>
      </c>
      <c r="H26">
        <v>27</v>
      </c>
      <c r="I26" t="s">
        <v>112</v>
      </c>
      <c r="J26" t="str">
        <f t="shared" si="0"/>
        <v/>
      </c>
      <c r="L26" t="str">
        <f t="shared" si="1"/>
        <v>YES</v>
      </c>
      <c r="M26" t="s">
        <v>148</v>
      </c>
    </row>
    <row r="27" spans="1:13" x14ac:dyDescent="0.2">
      <c r="A27">
        <v>93</v>
      </c>
      <c r="B27" t="s">
        <v>55</v>
      </c>
      <c r="D27">
        <v>32</v>
      </c>
      <c r="E27" t="s">
        <v>48</v>
      </c>
      <c r="H27">
        <v>28</v>
      </c>
      <c r="I27" t="s">
        <v>113</v>
      </c>
      <c r="J27" t="str">
        <f t="shared" si="0"/>
        <v/>
      </c>
      <c r="L27" t="str">
        <f t="shared" si="1"/>
        <v>YES</v>
      </c>
      <c r="M27" t="s">
        <v>148</v>
      </c>
    </row>
    <row r="28" spans="1:13" x14ac:dyDescent="0.2">
      <c r="A28">
        <v>96</v>
      </c>
      <c r="B28" t="s">
        <v>56</v>
      </c>
      <c r="D28">
        <v>39</v>
      </c>
      <c r="E28" t="s">
        <v>115</v>
      </c>
      <c r="H28">
        <v>29</v>
      </c>
      <c r="I28" t="s">
        <v>29</v>
      </c>
      <c r="J28" t="str">
        <f t="shared" si="0"/>
        <v>YES</v>
      </c>
      <c r="K28" t="s">
        <v>148</v>
      </c>
      <c r="L28" t="str">
        <f t="shared" si="1"/>
        <v/>
      </c>
    </row>
    <row r="29" spans="1:13" x14ac:dyDescent="0.2">
      <c r="A29">
        <v>98</v>
      </c>
      <c r="B29" t="s">
        <v>57</v>
      </c>
      <c r="D29">
        <v>43</v>
      </c>
      <c r="E29" t="s">
        <v>116</v>
      </c>
      <c r="H29">
        <v>30</v>
      </c>
      <c r="I29" t="s">
        <v>114</v>
      </c>
      <c r="J29" t="str">
        <f t="shared" si="0"/>
        <v/>
      </c>
      <c r="L29" t="str">
        <f t="shared" si="1"/>
        <v>YES</v>
      </c>
      <c r="M29" t="s">
        <v>148</v>
      </c>
    </row>
    <row r="30" spans="1:13" x14ac:dyDescent="0.2">
      <c r="A30">
        <v>102</v>
      </c>
      <c r="B30" t="s">
        <v>58</v>
      </c>
      <c r="D30">
        <v>52</v>
      </c>
      <c r="E30" t="s">
        <v>49</v>
      </c>
      <c r="H30">
        <v>32</v>
      </c>
      <c r="I30" t="s">
        <v>48</v>
      </c>
      <c r="J30" t="str">
        <f t="shared" si="0"/>
        <v>YES</v>
      </c>
      <c r="K30" t="s">
        <v>148</v>
      </c>
      <c r="L30" t="str">
        <f t="shared" si="1"/>
        <v>YES</v>
      </c>
      <c r="M30" t="s">
        <v>148</v>
      </c>
    </row>
    <row r="31" spans="1:13" x14ac:dyDescent="0.2">
      <c r="A31">
        <v>104</v>
      </c>
      <c r="B31" t="s">
        <v>59</v>
      </c>
      <c r="D31">
        <v>53</v>
      </c>
      <c r="E31" t="s">
        <v>117</v>
      </c>
      <c r="H31">
        <v>39</v>
      </c>
      <c r="I31" t="s">
        <v>115</v>
      </c>
      <c r="J31" t="str">
        <f t="shared" si="0"/>
        <v/>
      </c>
      <c r="L31" t="str">
        <f t="shared" si="1"/>
        <v>YES</v>
      </c>
      <c r="M31" t="s">
        <v>148</v>
      </c>
    </row>
    <row r="32" spans="1:13" x14ac:dyDescent="0.2">
      <c r="A32">
        <v>107</v>
      </c>
      <c r="B32" t="s">
        <v>60</v>
      </c>
      <c r="D32">
        <v>54</v>
      </c>
      <c r="E32" t="s">
        <v>118</v>
      </c>
      <c r="H32">
        <v>43</v>
      </c>
      <c r="I32" t="s">
        <v>116</v>
      </c>
      <c r="J32" t="str">
        <f t="shared" si="0"/>
        <v/>
      </c>
      <c r="L32" t="str">
        <f t="shared" si="1"/>
        <v>YES</v>
      </c>
      <c r="M32" s="5" t="s">
        <v>152</v>
      </c>
    </row>
    <row r="33" spans="1:13" x14ac:dyDescent="0.2">
      <c r="A33">
        <v>109</v>
      </c>
      <c r="B33" t="s">
        <v>61</v>
      </c>
      <c r="D33">
        <v>55</v>
      </c>
      <c r="E33" t="s">
        <v>50</v>
      </c>
      <c r="H33">
        <v>52</v>
      </c>
      <c r="I33" t="s">
        <v>49</v>
      </c>
      <c r="J33" t="str">
        <f t="shared" si="0"/>
        <v>YES</v>
      </c>
      <c r="K33" t="s">
        <v>148</v>
      </c>
      <c r="L33" t="str">
        <f t="shared" si="1"/>
        <v>YES</v>
      </c>
      <c r="M33" t="s">
        <v>148</v>
      </c>
    </row>
    <row r="34" spans="1:13" x14ac:dyDescent="0.2">
      <c r="A34">
        <v>110</v>
      </c>
      <c r="B34" t="s">
        <v>62</v>
      </c>
      <c r="D34">
        <v>71</v>
      </c>
      <c r="E34" t="s">
        <v>51</v>
      </c>
      <c r="H34">
        <v>53</v>
      </c>
      <c r="I34" t="s">
        <v>117</v>
      </c>
      <c r="J34" t="str">
        <f t="shared" si="0"/>
        <v/>
      </c>
      <c r="L34" t="str">
        <f t="shared" si="1"/>
        <v>YES</v>
      </c>
      <c r="M34" t="s">
        <v>148</v>
      </c>
    </row>
    <row r="35" spans="1:13" x14ac:dyDescent="0.2">
      <c r="A35">
        <v>112</v>
      </c>
      <c r="B35" t="s">
        <v>63</v>
      </c>
      <c r="D35">
        <v>72</v>
      </c>
      <c r="E35" t="s">
        <v>52</v>
      </c>
      <c r="H35">
        <v>54</v>
      </c>
      <c r="I35" t="s">
        <v>118</v>
      </c>
      <c r="J35" t="str">
        <f t="shared" si="0"/>
        <v/>
      </c>
      <c r="L35" t="str">
        <f t="shared" si="1"/>
        <v>YES</v>
      </c>
      <c r="M35" t="s">
        <v>148</v>
      </c>
    </row>
    <row r="36" spans="1:13" x14ac:dyDescent="0.2">
      <c r="A36">
        <v>125</v>
      </c>
      <c r="B36" t="s">
        <v>64</v>
      </c>
      <c r="D36">
        <v>73</v>
      </c>
      <c r="E36" t="s">
        <v>14</v>
      </c>
      <c r="H36">
        <v>55</v>
      </c>
      <c r="I36" t="s">
        <v>50</v>
      </c>
      <c r="J36" t="str">
        <f t="shared" si="0"/>
        <v>YES</v>
      </c>
      <c r="K36" t="s">
        <v>153</v>
      </c>
      <c r="L36" t="str">
        <f t="shared" si="1"/>
        <v>YES</v>
      </c>
      <c r="M36" t="s">
        <v>153</v>
      </c>
    </row>
    <row r="37" spans="1:13" x14ac:dyDescent="0.2">
      <c r="A37">
        <v>126</v>
      </c>
      <c r="B37" t="s">
        <v>65</v>
      </c>
      <c r="D37">
        <v>75</v>
      </c>
      <c r="E37" t="s">
        <v>119</v>
      </c>
      <c r="H37">
        <v>71</v>
      </c>
      <c r="I37" t="s">
        <v>51</v>
      </c>
      <c r="J37" t="str">
        <f t="shared" si="0"/>
        <v>YES</v>
      </c>
      <c r="K37" s="5" t="s">
        <v>154</v>
      </c>
      <c r="L37" t="str">
        <f t="shared" si="1"/>
        <v>YES</v>
      </c>
      <c r="M37" t="s">
        <v>148</v>
      </c>
    </row>
    <row r="38" spans="1:13" x14ac:dyDescent="0.2">
      <c r="A38">
        <v>128</v>
      </c>
      <c r="B38" t="s">
        <v>66</v>
      </c>
      <c r="D38">
        <v>76</v>
      </c>
      <c r="E38" t="s">
        <v>120</v>
      </c>
      <c r="H38">
        <v>72</v>
      </c>
      <c r="I38" t="s">
        <v>52</v>
      </c>
      <c r="J38" t="str">
        <f t="shared" si="0"/>
        <v>YES</v>
      </c>
      <c r="K38" s="5" t="s">
        <v>154</v>
      </c>
      <c r="L38" t="str">
        <f t="shared" si="1"/>
        <v>YES</v>
      </c>
      <c r="M38" t="s">
        <v>148</v>
      </c>
    </row>
    <row r="39" spans="1:13" x14ac:dyDescent="0.2">
      <c r="A39">
        <v>132</v>
      </c>
      <c r="B39" t="s">
        <v>67</v>
      </c>
      <c r="D39">
        <v>77</v>
      </c>
      <c r="E39" t="s">
        <v>121</v>
      </c>
      <c r="H39">
        <v>73</v>
      </c>
      <c r="I39" t="s">
        <v>14</v>
      </c>
      <c r="J39" t="str">
        <f t="shared" si="0"/>
        <v>YES</v>
      </c>
      <c r="K39" s="5" t="s">
        <v>154</v>
      </c>
      <c r="L39" t="str">
        <f t="shared" si="1"/>
        <v>YES</v>
      </c>
      <c r="M39" t="s">
        <v>148</v>
      </c>
    </row>
    <row r="40" spans="1:13" x14ac:dyDescent="0.2">
      <c r="A40">
        <v>135</v>
      </c>
      <c r="B40" t="s">
        <v>68</v>
      </c>
      <c r="D40">
        <v>78</v>
      </c>
      <c r="E40" t="s">
        <v>122</v>
      </c>
      <c r="H40">
        <v>75</v>
      </c>
      <c r="I40" t="s">
        <v>119</v>
      </c>
      <c r="J40" t="str">
        <f t="shared" si="0"/>
        <v/>
      </c>
      <c r="L40" t="str">
        <f t="shared" si="1"/>
        <v>YES</v>
      </c>
      <c r="M40" s="5" t="s">
        <v>155</v>
      </c>
    </row>
    <row r="41" spans="1:13" x14ac:dyDescent="0.2">
      <c r="A41">
        <v>136</v>
      </c>
      <c r="B41" t="s">
        <v>69</v>
      </c>
      <c r="D41">
        <v>83</v>
      </c>
      <c r="E41" t="s">
        <v>123</v>
      </c>
      <c r="H41">
        <v>76</v>
      </c>
      <c r="I41" t="s">
        <v>120</v>
      </c>
      <c r="J41" t="str">
        <f t="shared" si="0"/>
        <v/>
      </c>
      <c r="L41" t="str">
        <f t="shared" si="1"/>
        <v>YES</v>
      </c>
      <c r="M41" t="s">
        <v>156</v>
      </c>
    </row>
    <row r="42" spans="1:13" x14ac:dyDescent="0.2">
      <c r="A42">
        <v>137</v>
      </c>
      <c r="B42" t="s">
        <v>70</v>
      </c>
      <c r="D42">
        <v>84</v>
      </c>
      <c r="E42" t="s">
        <v>124</v>
      </c>
      <c r="H42">
        <v>77</v>
      </c>
      <c r="I42" t="s">
        <v>121</v>
      </c>
      <c r="J42" t="str">
        <f t="shared" si="0"/>
        <v/>
      </c>
      <c r="L42" t="str">
        <f t="shared" si="1"/>
        <v>YES</v>
      </c>
      <c r="M42" t="s">
        <v>156</v>
      </c>
    </row>
    <row r="43" spans="1:13" x14ac:dyDescent="0.2">
      <c r="A43">
        <v>140</v>
      </c>
      <c r="B43" t="s">
        <v>71</v>
      </c>
      <c r="D43">
        <v>85</v>
      </c>
      <c r="E43" t="s">
        <v>53</v>
      </c>
      <c r="H43">
        <v>78</v>
      </c>
      <c r="I43" t="s">
        <v>122</v>
      </c>
      <c r="J43" t="str">
        <f t="shared" si="0"/>
        <v/>
      </c>
      <c r="L43" t="str">
        <f t="shared" si="1"/>
        <v>YES</v>
      </c>
      <c r="M43" t="s">
        <v>148</v>
      </c>
    </row>
    <row r="44" spans="1:13" x14ac:dyDescent="0.2">
      <c r="A44">
        <v>142</v>
      </c>
      <c r="B44" t="s">
        <v>72</v>
      </c>
      <c r="D44">
        <v>86</v>
      </c>
      <c r="E44" t="s">
        <v>54</v>
      </c>
      <c r="H44">
        <v>83</v>
      </c>
      <c r="I44" t="s">
        <v>123</v>
      </c>
      <c r="J44" t="str">
        <f t="shared" si="0"/>
        <v/>
      </c>
      <c r="L44" t="str">
        <f t="shared" si="1"/>
        <v>YES</v>
      </c>
      <c r="M44" t="s">
        <v>148</v>
      </c>
    </row>
    <row r="45" spans="1:13" x14ac:dyDescent="0.2">
      <c r="A45">
        <v>145</v>
      </c>
      <c r="B45" t="s">
        <v>12</v>
      </c>
      <c r="D45">
        <v>92</v>
      </c>
      <c r="E45" t="s">
        <v>125</v>
      </c>
      <c r="H45">
        <v>84</v>
      </c>
      <c r="I45" t="s">
        <v>124</v>
      </c>
      <c r="J45" t="str">
        <f t="shared" si="0"/>
        <v/>
      </c>
      <c r="L45" t="str">
        <f t="shared" si="1"/>
        <v>YES</v>
      </c>
      <c r="M45" t="s">
        <v>148</v>
      </c>
    </row>
    <row r="46" spans="1:13" x14ac:dyDescent="0.2">
      <c r="A46">
        <v>146</v>
      </c>
      <c r="B46" t="s">
        <v>15</v>
      </c>
      <c r="D46">
        <v>93</v>
      </c>
      <c r="E46" t="s">
        <v>55</v>
      </c>
      <c r="H46">
        <v>85</v>
      </c>
      <c r="I46" t="s">
        <v>53</v>
      </c>
      <c r="J46" t="str">
        <f t="shared" si="0"/>
        <v>YES</v>
      </c>
      <c r="K46" t="s">
        <v>148</v>
      </c>
      <c r="L46" t="str">
        <f t="shared" si="1"/>
        <v>YES</v>
      </c>
      <c r="M46" t="s">
        <v>148</v>
      </c>
    </row>
    <row r="47" spans="1:13" x14ac:dyDescent="0.2">
      <c r="A47">
        <v>147</v>
      </c>
      <c r="B47" t="s">
        <v>73</v>
      </c>
      <c r="D47">
        <v>102</v>
      </c>
      <c r="E47" t="s">
        <v>58</v>
      </c>
      <c r="H47">
        <v>86</v>
      </c>
      <c r="I47" t="s">
        <v>54</v>
      </c>
      <c r="J47" t="str">
        <f t="shared" si="0"/>
        <v>YES</v>
      </c>
      <c r="K47" t="s">
        <v>148</v>
      </c>
      <c r="L47" t="str">
        <f t="shared" si="1"/>
        <v>YES</v>
      </c>
      <c r="M47" t="s">
        <v>148</v>
      </c>
    </row>
    <row r="48" spans="1:13" x14ac:dyDescent="0.2">
      <c r="A48">
        <v>148</v>
      </c>
      <c r="B48" t="s">
        <v>74</v>
      </c>
      <c r="D48">
        <v>104</v>
      </c>
      <c r="E48" t="s">
        <v>59</v>
      </c>
      <c r="H48">
        <v>92</v>
      </c>
      <c r="I48" t="s">
        <v>125</v>
      </c>
      <c r="J48" t="str">
        <f t="shared" si="0"/>
        <v/>
      </c>
      <c r="L48" t="str">
        <f t="shared" si="1"/>
        <v>YES</v>
      </c>
      <c r="M48" s="5" t="s">
        <v>152</v>
      </c>
    </row>
    <row r="49" spans="1:13" x14ac:dyDescent="0.2">
      <c r="A49">
        <v>150</v>
      </c>
      <c r="B49" t="s">
        <v>75</v>
      </c>
      <c r="D49">
        <v>107</v>
      </c>
      <c r="E49" t="s">
        <v>60</v>
      </c>
      <c r="H49">
        <v>93</v>
      </c>
      <c r="I49" t="s">
        <v>55</v>
      </c>
      <c r="J49" t="str">
        <f t="shared" si="0"/>
        <v>YES</v>
      </c>
      <c r="K49" t="s">
        <v>148</v>
      </c>
      <c r="L49" t="str">
        <f t="shared" si="1"/>
        <v>YES</v>
      </c>
      <c r="M49" t="s">
        <v>148</v>
      </c>
    </row>
    <row r="50" spans="1:13" x14ac:dyDescent="0.2">
      <c r="A50">
        <v>151</v>
      </c>
      <c r="B50" t="s">
        <v>76</v>
      </c>
      <c r="D50">
        <v>109</v>
      </c>
      <c r="E50" t="s">
        <v>61</v>
      </c>
      <c r="H50">
        <v>96</v>
      </c>
      <c r="I50" t="s">
        <v>56</v>
      </c>
      <c r="J50" t="str">
        <f t="shared" si="0"/>
        <v>YES</v>
      </c>
      <c r="K50" s="5" t="s">
        <v>157</v>
      </c>
      <c r="L50" t="str">
        <f t="shared" si="1"/>
        <v/>
      </c>
    </row>
    <row r="51" spans="1:13" x14ac:dyDescent="0.2">
      <c r="A51">
        <v>152</v>
      </c>
      <c r="B51" t="s">
        <v>77</v>
      </c>
      <c r="D51">
        <v>110</v>
      </c>
      <c r="E51" t="s">
        <v>62</v>
      </c>
      <c r="H51">
        <v>102</v>
      </c>
      <c r="I51" t="s">
        <v>58</v>
      </c>
      <c r="J51" t="str">
        <f t="shared" si="0"/>
        <v>YES</v>
      </c>
      <c r="K51" t="s">
        <v>148</v>
      </c>
      <c r="L51" t="str">
        <f t="shared" si="1"/>
        <v>YES</v>
      </c>
      <c r="M51" t="s">
        <v>148</v>
      </c>
    </row>
    <row r="52" spans="1:13" x14ac:dyDescent="0.2">
      <c r="A52">
        <v>153</v>
      </c>
      <c r="B52" t="s">
        <v>78</v>
      </c>
      <c r="D52">
        <v>112</v>
      </c>
      <c r="E52" t="s">
        <v>63</v>
      </c>
      <c r="H52">
        <v>104</v>
      </c>
      <c r="I52" t="s">
        <v>59</v>
      </c>
      <c r="J52" t="str">
        <f t="shared" si="0"/>
        <v>YES</v>
      </c>
      <c r="K52" t="s">
        <v>148</v>
      </c>
      <c r="L52" t="str">
        <f t="shared" si="1"/>
        <v>YES</v>
      </c>
      <c r="M52" t="s">
        <v>148</v>
      </c>
    </row>
    <row r="53" spans="1:13" x14ac:dyDescent="0.2">
      <c r="A53">
        <v>156</v>
      </c>
      <c r="B53" t="s">
        <v>79</v>
      </c>
      <c r="D53">
        <v>115</v>
      </c>
      <c r="E53" t="s">
        <v>126</v>
      </c>
      <c r="H53">
        <v>107</v>
      </c>
      <c r="I53" t="s">
        <v>60</v>
      </c>
      <c r="J53" t="str">
        <f t="shared" si="0"/>
        <v>YES</v>
      </c>
      <c r="K53" t="s">
        <v>148</v>
      </c>
      <c r="L53" t="str">
        <f t="shared" si="1"/>
        <v>YES</v>
      </c>
      <c r="M53" t="s">
        <v>148</v>
      </c>
    </row>
    <row r="54" spans="1:13" x14ac:dyDescent="0.2">
      <c r="A54">
        <v>157</v>
      </c>
      <c r="B54" t="s">
        <v>80</v>
      </c>
      <c r="D54">
        <v>117</v>
      </c>
      <c r="E54" t="s">
        <v>127</v>
      </c>
      <c r="H54">
        <v>109</v>
      </c>
      <c r="I54" t="s">
        <v>61</v>
      </c>
      <c r="J54" t="str">
        <f t="shared" si="0"/>
        <v>YES</v>
      </c>
      <c r="K54" s="5" t="s">
        <v>158</v>
      </c>
      <c r="L54" t="str">
        <f t="shared" si="1"/>
        <v>YES</v>
      </c>
    </row>
    <row r="55" spans="1:13" x14ac:dyDescent="0.2">
      <c r="A55">
        <v>159</v>
      </c>
      <c r="B55" t="s">
        <v>81</v>
      </c>
      <c r="D55">
        <v>119</v>
      </c>
      <c r="E55" t="s">
        <v>128</v>
      </c>
      <c r="H55">
        <v>110</v>
      </c>
      <c r="I55" t="s">
        <v>62</v>
      </c>
      <c r="J55" t="str">
        <f t="shared" si="0"/>
        <v>YES</v>
      </c>
      <c r="K55" s="5" t="s">
        <v>158</v>
      </c>
      <c r="L55" t="str">
        <f t="shared" si="1"/>
        <v>YES</v>
      </c>
    </row>
    <row r="56" spans="1:13" x14ac:dyDescent="0.2">
      <c r="A56">
        <v>160</v>
      </c>
      <c r="B56" t="s">
        <v>82</v>
      </c>
      <c r="D56">
        <v>120</v>
      </c>
      <c r="E56" t="s">
        <v>129</v>
      </c>
      <c r="H56">
        <v>112</v>
      </c>
      <c r="I56" t="s">
        <v>63</v>
      </c>
      <c r="J56" t="str">
        <f t="shared" si="0"/>
        <v>YES</v>
      </c>
      <c r="K56" t="s">
        <v>148</v>
      </c>
      <c r="L56" t="str">
        <f t="shared" si="1"/>
        <v>YES</v>
      </c>
      <c r="M56" t="s">
        <v>148</v>
      </c>
    </row>
    <row r="57" spans="1:13" x14ac:dyDescent="0.2">
      <c r="A57">
        <v>161</v>
      </c>
      <c r="B57" t="s">
        <v>83</v>
      </c>
      <c r="D57">
        <v>122</v>
      </c>
      <c r="E57" t="s">
        <v>130</v>
      </c>
      <c r="H57">
        <v>115</v>
      </c>
      <c r="I57" t="s">
        <v>126</v>
      </c>
      <c r="J57" t="str">
        <f t="shared" si="0"/>
        <v/>
      </c>
      <c r="L57" t="str">
        <f t="shared" si="1"/>
        <v>YES</v>
      </c>
      <c r="M57" t="s">
        <v>148</v>
      </c>
    </row>
    <row r="58" spans="1:13" x14ac:dyDescent="0.2">
      <c r="A58">
        <v>163</v>
      </c>
      <c r="B58" t="s">
        <v>84</v>
      </c>
      <c r="D58">
        <v>123</v>
      </c>
      <c r="E58" t="s">
        <v>131</v>
      </c>
      <c r="H58">
        <v>117</v>
      </c>
      <c r="I58" t="s">
        <v>127</v>
      </c>
      <c r="J58" t="str">
        <f t="shared" si="0"/>
        <v/>
      </c>
      <c r="L58" t="str">
        <f t="shared" si="1"/>
        <v>YES</v>
      </c>
      <c r="M58" t="s">
        <v>159</v>
      </c>
    </row>
    <row r="59" spans="1:13" x14ac:dyDescent="0.2">
      <c r="A59">
        <v>167</v>
      </c>
      <c r="B59" t="s">
        <v>85</v>
      </c>
      <c r="D59">
        <v>124</v>
      </c>
      <c r="E59" t="s">
        <v>132</v>
      </c>
      <c r="H59">
        <v>119</v>
      </c>
      <c r="I59" t="s">
        <v>128</v>
      </c>
      <c r="J59" t="str">
        <f t="shared" si="0"/>
        <v/>
      </c>
      <c r="L59" t="str">
        <f t="shared" si="1"/>
        <v>YES</v>
      </c>
      <c r="M59" t="s">
        <v>159</v>
      </c>
    </row>
    <row r="60" spans="1:13" x14ac:dyDescent="0.2">
      <c r="A60">
        <v>168</v>
      </c>
      <c r="B60" t="s">
        <v>86</v>
      </c>
      <c r="D60">
        <v>125</v>
      </c>
      <c r="E60" t="s">
        <v>64</v>
      </c>
      <c r="H60">
        <v>120</v>
      </c>
      <c r="I60" t="s">
        <v>129</v>
      </c>
      <c r="J60" t="str">
        <f t="shared" si="0"/>
        <v/>
      </c>
      <c r="L60" t="str">
        <f t="shared" si="1"/>
        <v>YES</v>
      </c>
      <c r="M60" t="s">
        <v>159</v>
      </c>
    </row>
    <row r="61" spans="1:13" x14ac:dyDescent="0.2">
      <c r="A61">
        <v>170</v>
      </c>
      <c r="B61" t="s">
        <v>87</v>
      </c>
      <c r="D61">
        <v>126</v>
      </c>
      <c r="E61" t="s">
        <v>65</v>
      </c>
      <c r="H61">
        <v>122</v>
      </c>
      <c r="I61" t="s">
        <v>130</v>
      </c>
      <c r="J61" t="str">
        <f t="shared" si="0"/>
        <v/>
      </c>
      <c r="L61" t="str">
        <f t="shared" si="1"/>
        <v>YES</v>
      </c>
      <c r="M61" t="s">
        <v>159</v>
      </c>
    </row>
    <row r="62" spans="1:13" x14ac:dyDescent="0.2">
      <c r="A62">
        <v>171</v>
      </c>
      <c r="B62" t="s">
        <v>88</v>
      </c>
      <c r="D62">
        <v>132</v>
      </c>
      <c r="E62" t="s">
        <v>67</v>
      </c>
      <c r="H62">
        <v>123</v>
      </c>
      <c r="I62" t="s">
        <v>131</v>
      </c>
      <c r="J62" t="str">
        <f t="shared" si="0"/>
        <v/>
      </c>
      <c r="L62" t="str">
        <f t="shared" si="1"/>
        <v>YES</v>
      </c>
      <c r="M62" t="s">
        <v>148</v>
      </c>
    </row>
    <row r="63" spans="1:13" x14ac:dyDescent="0.2">
      <c r="A63">
        <v>172</v>
      </c>
      <c r="B63" t="s">
        <v>89</v>
      </c>
      <c r="D63">
        <v>135</v>
      </c>
      <c r="E63" t="s">
        <v>68</v>
      </c>
      <c r="H63">
        <v>124</v>
      </c>
      <c r="I63" t="s">
        <v>132</v>
      </c>
      <c r="J63" t="str">
        <f t="shared" si="0"/>
        <v/>
      </c>
      <c r="L63" t="str">
        <f t="shared" si="1"/>
        <v>YES</v>
      </c>
      <c r="M63" t="s">
        <v>148</v>
      </c>
    </row>
    <row r="64" spans="1:13" x14ac:dyDescent="0.2">
      <c r="A64">
        <v>176</v>
      </c>
      <c r="B64" t="s">
        <v>90</v>
      </c>
      <c r="D64">
        <v>136</v>
      </c>
      <c r="E64" t="s">
        <v>69</v>
      </c>
      <c r="H64">
        <v>125</v>
      </c>
      <c r="I64" t="s">
        <v>64</v>
      </c>
      <c r="J64" t="str">
        <f t="shared" si="0"/>
        <v>YES</v>
      </c>
      <c r="K64" t="s">
        <v>148</v>
      </c>
      <c r="L64" t="str">
        <f t="shared" si="1"/>
        <v>YES</v>
      </c>
      <c r="M64" t="s">
        <v>148</v>
      </c>
    </row>
    <row r="65" spans="1:13" x14ac:dyDescent="0.2">
      <c r="A65">
        <v>177</v>
      </c>
      <c r="B65" t="s">
        <v>91</v>
      </c>
      <c r="D65">
        <v>137</v>
      </c>
      <c r="E65" t="s">
        <v>70</v>
      </c>
      <c r="H65">
        <v>126</v>
      </c>
      <c r="I65" t="s">
        <v>65</v>
      </c>
      <c r="J65" t="str">
        <f t="shared" si="0"/>
        <v>YES</v>
      </c>
      <c r="K65" t="s">
        <v>148</v>
      </c>
      <c r="L65" t="str">
        <f t="shared" si="1"/>
        <v>YES</v>
      </c>
      <c r="M65" t="s">
        <v>148</v>
      </c>
    </row>
    <row r="66" spans="1:13" x14ac:dyDescent="0.2">
      <c r="A66">
        <v>179</v>
      </c>
      <c r="B66" t="s">
        <v>92</v>
      </c>
      <c r="D66">
        <v>142</v>
      </c>
      <c r="E66" t="s">
        <v>72</v>
      </c>
      <c r="H66">
        <v>128</v>
      </c>
      <c r="I66" t="s">
        <v>66</v>
      </c>
      <c r="J66" t="str">
        <f t="shared" si="0"/>
        <v>YES</v>
      </c>
      <c r="K66" s="6" t="s">
        <v>160</v>
      </c>
      <c r="L66" t="str">
        <f t="shared" si="1"/>
        <v/>
      </c>
    </row>
    <row r="67" spans="1:13" x14ac:dyDescent="0.2">
      <c r="A67">
        <v>180</v>
      </c>
      <c r="B67" t="s">
        <v>93</v>
      </c>
      <c r="D67">
        <v>145</v>
      </c>
      <c r="E67" t="s">
        <v>12</v>
      </c>
      <c r="H67">
        <v>132</v>
      </c>
      <c r="I67" t="s">
        <v>67</v>
      </c>
      <c r="J67" t="str">
        <f t="shared" si="0"/>
        <v>YES</v>
      </c>
      <c r="K67" t="s">
        <v>148</v>
      </c>
      <c r="L67" t="str">
        <f t="shared" si="1"/>
        <v>YES</v>
      </c>
      <c r="M67" t="s">
        <v>148</v>
      </c>
    </row>
    <row r="68" spans="1:13" x14ac:dyDescent="0.2">
      <c r="A68">
        <v>183</v>
      </c>
      <c r="B68" t="s">
        <v>94</v>
      </c>
      <c r="D68">
        <v>146</v>
      </c>
      <c r="E68" t="s">
        <v>15</v>
      </c>
      <c r="H68">
        <v>135</v>
      </c>
      <c r="I68" t="s">
        <v>68</v>
      </c>
      <c r="J68" t="str">
        <f t="shared" ref="J68:J116" si="2">IF(_xlfn.IFNA(VLOOKUP(H68,$A$7:$B$81,2,FALSE),"")&lt;&gt;"","YES","")</f>
        <v>YES</v>
      </c>
      <c r="K68" t="s">
        <v>148</v>
      </c>
      <c r="L68" t="str">
        <f t="shared" ref="L68:L116" si="3">IF(_xlfn.IFNA(VLOOKUP(H68,$D$7:$E$110,2,FALSE),"")&lt;&gt;"","YES","")</f>
        <v>YES</v>
      </c>
      <c r="M68" t="s">
        <v>148</v>
      </c>
    </row>
    <row r="69" spans="1:13" x14ac:dyDescent="0.2">
      <c r="A69">
        <v>184</v>
      </c>
      <c r="B69" t="s">
        <v>95</v>
      </c>
      <c r="D69">
        <v>147</v>
      </c>
      <c r="E69" t="s">
        <v>73</v>
      </c>
      <c r="H69">
        <v>136</v>
      </c>
      <c r="I69" t="s">
        <v>69</v>
      </c>
      <c r="J69" t="str">
        <f t="shared" si="2"/>
        <v>YES</v>
      </c>
      <c r="K69" t="s">
        <v>148</v>
      </c>
      <c r="L69" t="str">
        <f t="shared" si="3"/>
        <v>YES</v>
      </c>
      <c r="M69" t="s">
        <v>148</v>
      </c>
    </row>
    <row r="70" spans="1:13" x14ac:dyDescent="0.2">
      <c r="A70">
        <v>185</v>
      </c>
      <c r="B70" t="s">
        <v>96</v>
      </c>
      <c r="D70">
        <v>148</v>
      </c>
      <c r="E70" t="s">
        <v>74</v>
      </c>
      <c r="H70">
        <v>137</v>
      </c>
      <c r="I70" t="s">
        <v>70</v>
      </c>
      <c r="J70" t="str">
        <f t="shared" si="2"/>
        <v>YES</v>
      </c>
      <c r="K70" t="s">
        <v>148</v>
      </c>
      <c r="L70" t="str">
        <f t="shared" si="3"/>
        <v>YES</v>
      </c>
      <c r="M70" t="s">
        <v>148</v>
      </c>
    </row>
    <row r="71" spans="1:13" x14ac:dyDescent="0.2">
      <c r="A71">
        <v>186</v>
      </c>
      <c r="B71" t="s">
        <v>97</v>
      </c>
      <c r="D71">
        <v>149</v>
      </c>
      <c r="E71" t="s">
        <v>133</v>
      </c>
      <c r="H71">
        <v>140</v>
      </c>
      <c r="I71" t="s">
        <v>71</v>
      </c>
      <c r="J71" t="str">
        <f t="shared" si="2"/>
        <v>YES</v>
      </c>
      <c r="K71" s="6" t="s">
        <v>161</v>
      </c>
      <c r="L71" t="str">
        <f t="shared" si="3"/>
        <v/>
      </c>
    </row>
    <row r="72" spans="1:13" x14ac:dyDescent="0.2">
      <c r="A72">
        <v>188</v>
      </c>
      <c r="B72" t="s">
        <v>98</v>
      </c>
      <c r="D72">
        <v>150</v>
      </c>
      <c r="E72" t="s">
        <v>75</v>
      </c>
      <c r="H72">
        <v>142</v>
      </c>
      <c r="I72" t="s">
        <v>72</v>
      </c>
      <c r="J72" t="str">
        <f t="shared" si="2"/>
        <v>YES</v>
      </c>
      <c r="K72" t="s">
        <v>148</v>
      </c>
      <c r="L72" t="str">
        <f t="shared" si="3"/>
        <v>YES</v>
      </c>
      <c r="M72" t="s">
        <v>148</v>
      </c>
    </row>
    <row r="73" spans="1:13" x14ac:dyDescent="0.2">
      <c r="A73">
        <v>189</v>
      </c>
      <c r="B73" t="s">
        <v>99</v>
      </c>
      <c r="D73">
        <v>151</v>
      </c>
      <c r="E73" t="s">
        <v>76</v>
      </c>
      <c r="H73">
        <v>145</v>
      </c>
      <c r="I73" t="s">
        <v>12</v>
      </c>
      <c r="J73" t="str">
        <f t="shared" si="2"/>
        <v>YES</v>
      </c>
      <c r="K73" t="s">
        <v>148</v>
      </c>
      <c r="L73" t="str">
        <f t="shared" si="3"/>
        <v>YES</v>
      </c>
      <c r="M73" t="s">
        <v>148</v>
      </c>
    </row>
    <row r="74" spans="1:13" x14ac:dyDescent="0.2">
      <c r="A74">
        <v>190</v>
      </c>
      <c r="B74" t="s">
        <v>100</v>
      </c>
      <c r="D74">
        <v>152</v>
      </c>
      <c r="E74" t="s">
        <v>77</v>
      </c>
      <c r="H74">
        <v>146</v>
      </c>
      <c r="I74" t="s">
        <v>15</v>
      </c>
      <c r="J74" t="str">
        <f t="shared" si="2"/>
        <v>YES</v>
      </c>
      <c r="K74" t="s">
        <v>148</v>
      </c>
      <c r="L74" t="str">
        <f t="shared" si="3"/>
        <v>YES</v>
      </c>
      <c r="M74" t="s">
        <v>148</v>
      </c>
    </row>
    <row r="75" spans="1:13" x14ac:dyDescent="0.2">
      <c r="A75">
        <v>191</v>
      </c>
      <c r="B75" t="s">
        <v>101</v>
      </c>
      <c r="D75">
        <v>153</v>
      </c>
      <c r="E75" t="s">
        <v>78</v>
      </c>
      <c r="H75">
        <v>147</v>
      </c>
      <c r="I75" t="s">
        <v>73</v>
      </c>
      <c r="J75" t="str">
        <f t="shared" si="2"/>
        <v>YES</v>
      </c>
      <c r="K75" t="s">
        <v>148</v>
      </c>
      <c r="L75" t="str">
        <f t="shared" si="3"/>
        <v>YES</v>
      </c>
      <c r="M75" t="s">
        <v>148</v>
      </c>
    </row>
    <row r="76" spans="1:13" x14ac:dyDescent="0.2">
      <c r="A76">
        <v>192</v>
      </c>
      <c r="B76" t="s">
        <v>102</v>
      </c>
      <c r="D76">
        <v>154</v>
      </c>
      <c r="E76" t="s">
        <v>134</v>
      </c>
      <c r="H76">
        <v>148</v>
      </c>
      <c r="I76" t="s">
        <v>74</v>
      </c>
      <c r="J76" t="str">
        <f t="shared" si="2"/>
        <v>YES</v>
      </c>
      <c r="K76" t="s">
        <v>148</v>
      </c>
      <c r="L76" t="str">
        <f t="shared" si="3"/>
        <v>YES</v>
      </c>
      <c r="M76" t="s">
        <v>148</v>
      </c>
    </row>
    <row r="77" spans="1:13" x14ac:dyDescent="0.2">
      <c r="A77">
        <v>193</v>
      </c>
      <c r="B77" t="s">
        <v>103</v>
      </c>
      <c r="D77">
        <v>156</v>
      </c>
      <c r="E77" t="s">
        <v>79</v>
      </c>
      <c r="H77">
        <v>149</v>
      </c>
      <c r="I77" t="s">
        <v>133</v>
      </c>
      <c r="J77" t="str">
        <f t="shared" si="2"/>
        <v/>
      </c>
      <c r="L77" t="str">
        <f t="shared" si="3"/>
        <v>YES</v>
      </c>
      <c r="M77" t="s">
        <v>162</v>
      </c>
    </row>
    <row r="78" spans="1:13" x14ac:dyDescent="0.2">
      <c r="D78">
        <v>157</v>
      </c>
      <c r="E78" t="s">
        <v>80</v>
      </c>
      <c r="H78">
        <v>150</v>
      </c>
      <c r="I78" t="s">
        <v>75</v>
      </c>
      <c r="J78" t="str">
        <f t="shared" si="2"/>
        <v>YES</v>
      </c>
      <c r="K78" s="6" t="s">
        <v>163</v>
      </c>
      <c r="L78" t="str">
        <f t="shared" si="3"/>
        <v>YES</v>
      </c>
      <c r="M78" t="s">
        <v>162</v>
      </c>
    </row>
    <row r="79" spans="1:13" x14ac:dyDescent="0.2">
      <c r="D79">
        <v>158</v>
      </c>
      <c r="E79" t="s">
        <v>135</v>
      </c>
      <c r="H79">
        <v>151</v>
      </c>
      <c r="I79" t="s">
        <v>76</v>
      </c>
      <c r="J79" t="str">
        <f t="shared" si="2"/>
        <v>YES</v>
      </c>
      <c r="K79" t="s">
        <v>148</v>
      </c>
      <c r="L79" t="str">
        <f t="shared" si="3"/>
        <v>YES</v>
      </c>
      <c r="M79" t="s">
        <v>148</v>
      </c>
    </row>
    <row r="80" spans="1:13" x14ac:dyDescent="0.2">
      <c r="D80">
        <v>159</v>
      </c>
      <c r="E80" t="s">
        <v>81</v>
      </c>
      <c r="H80">
        <v>152</v>
      </c>
      <c r="I80" t="s">
        <v>77</v>
      </c>
      <c r="J80" t="str">
        <f t="shared" si="2"/>
        <v>YES</v>
      </c>
      <c r="K80" s="6" t="s">
        <v>165</v>
      </c>
      <c r="L80" t="str">
        <f t="shared" si="3"/>
        <v>YES</v>
      </c>
      <c r="M80" s="6" t="s">
        <v>164</v>
      </c>
    </row>
    <row r="81" spans="4:13" x14ac:dyDescent="0.2">
      <c r="D81">
        <v>160</v>
      </c>
      <c r="E81" t="s">
        <v>82</v>
      </c>
      <c r="H81">
        <v>153</v>
      </c>
      <c r="I81" t="s">
        <v>78</v>
      </c>
      <c r="J81" t="str">
        <f t="shared" si="2"/>
        <v>YES</v>
      </c>
      <c r="K81" t="s">
        <v>148</v>
      </c>
      <c r="L81" t="str">
        <f t="shared" si="3"/>
        <v>YES</v>
      </c>
      <c r="M81" t="s">
        <v>148</v>
      </c>
    </row>
    <row r="82" spans="4:13" x14ac:dyDescent="0.2">
      <c r="D82">
        <v>161</v>
      </c>
      <c r="E82" t="s">
        <v>83</v>
      </c>
      <c r="H82">
        <v>154</v>
      </c>
      <c r="I82" t="s">
        <v>134</v>
      </c>
      <c r="J82" t="str">
        <f t="shared" si="2"/>
        <v/>
      </c>
      <c r="L82" t="str">
        <f t="shared" si="3"/>
        <v>YES</v>
      </c>
      <c r="M82" t="s">
        <v>148</v>
      </c>
    </row>
    <row r="83" spans="4:13" x14ac:dyDescent="0.2">
      <c r="D83">
        <v>162</v>
      </c>
      <c r="E83" t="s">
        <v>24</v>
      </c>
      <c r="H83">
        <v>156</v>
      </c>
      <c r="I83" t="s">
        <v>79</v>
      </c>
      <c r="J83" t="str">
        <f t="shared" si="2"/>
        <v>YES</v>
      </c>
      <c r="K83" t="s">
        <v>148</v>
      </c>
      <c r="L83" t="str">
        <f t="shared" si="3"/>
        <v>YES</v>
      </c>
      <c r="M83" t="s">
        <v>148</v>
      </c>
    </row>
    <row r="84" spans="4:13" x14ac:dyDescent="0.2">
      <c r="D84">
        <v>163</v>
      </c>
      <c r="E84" t="s">
        <v>84</v>
      </c>
      <c r="H84">
        <v>157</v>
      </c>
      <c r="I84" t="s">
        <v>80</v>
      </c>
      <c r="J84" t="str">
        <f t="shared" si="2"/>
        <v>YES</v>
      </c>
      <c r="K84" t="s">
        <v>166</v>
      </c>
      <c r="L84" t="str">
        <f t="shared" si="3"/>
        <v>YES</v>
      </c>
      <c r="M84" t="s">
        <v>167</v>
      </c>
    </row>
    <row r="85" spans="4:13" x14ac:dyDescent="0.2">
      <c r="D85">
        <v>165</v>
      </c>
      <c r="E85" t="s">
        <v>136</v>
      </c>
      <c r="H85">
        <v>158</v>
      </c>
      <c r="I85" t="s">
        <v>135</v>
      </c>
      <c r="J85" t="str">
        <f t="shared" si="2"/>
        <v/>
      </c>
      <c r="L85" t="str">
        <f t="shared" si="3"/>
        <v>YES</v>
      </c>
      <c r="M85" t="s">
        <v>148</v>
      </c>
    </row>
    <row r="86" spans="4:13" x14ac:dyDescent="0.2">
      <c r="D86">
        <v>167</v>
      </c>
      <c r="E86" t="s">
        <v>85</v>
      </c>
      <c r="H86">
        <v>159</v>
      </c>
      <c r="I86" t="s">
        <v>81</v>
      </c>
      <c r="J86" t="str">
        <f t="shared" si="2"/>
        <v>YES</v>
      </c>
      <c r="K86" t="s">
        <v>148</v>
      </c>
      <c r="L86" t="str">
        <f t="shared" si="3"/>
        <v>YES</v>
      </c>
      <c r="M86" t="s">
        <v>148</v>
      </c>
    </row>
    <row r="87" spans="4:13" x14ac:dyDescent="0.2">
      <c r="D87">
        <v>168</v>
      </c>
      <c r="E87" t="s">
        <v>86</v>
      </c>
      <c r="H87">
        <v>160</v>
      </c>
      <c r="I87" t="s">
        <v>82</v>
      </c>
      <c r="J87" t="str">
        <f t="shared" si="2"/>
        <v>YES</v>
      </c>
      <c r="K87" t="s">
        <v>148</v>
      </c>
      <c r="L87" t="str">
        <f t="shared" si="3"/>
        <v>YES</v>
      </c>
      <c r="M87" t="s">
        <v>148</v>
      </c>
    </row>
    <row r="88" spans="4:13" x14ac:dyDescent="0.2">
      <c r="D88">
        <v>169</v>
      </c>
      <c r="E88" t="s">
        <v>18</v>
      </c>
      <c r="H88">
        <v>161</v>
      </c>
      <c r="I88" t="s">
        <v>83</v>
      </c>
      <c r="J88" t="str">
        <f t="shared" si="2"/>
        <v>YES</v>
      </c>
      <c r="K88" t="s">
        <v>148</v>
      </c>
      <c r="L88" t="str">
        <f t="shared" si="3"/>
        <v>YES</v>
      </c>
      <c r="M88" t="s">
        <v>148</v>
      </c>
    </row>
    <row r="89" spans="4:13" x14ac:dyDescent="0.2">
      <c r="D89">
        <v>170</v>
      </c>
      <c r="E89" t="s">
        <v>87</v>
      </c>
      <c r="H89">
        <v>162</v>
      </c>
      <c r="I89" t="s">
        <v>24</v>
      </c>
      <c r="J89" t="str">
        <f t="shared" si="2"/>
        <v/>
      </c>
      <c r="L89" t="str">
        <f t="shared" si="3"/>
        <v>YES</v>
      </c>
      <c r="M89" t="s">
        <v>148</v>
      </c>
    </row>
    <row r="90" spans="4:13" x14ac:dyDescent="0.2">
      <c r="D90">
        <v>171</v>
      </c>
      <c r="E90" t="s">
        <v>88</v>
      </c>
      <c r="H90">
        <v>163</v>
      </c>
      <c r="I90" t="s">
        <v>84</v>
      </c>
      <c r="J90" t="str">
        <f t="shared" si="2"/>
        <v>YES</v>
      </c>
      <c r="K90" t="s">
        <v>148</v>
      </c>
      <c r="L90" t="str">
        <f t="shared" si="3"/>
        <v>YES</v>
      </c>
      <c r="M90" t="s">
        <v>148</v>
      </c>
    </row>
    <row r="91" spans="4:13" x14ac:dyDescent="0.2">
      <c r="D91">
        <v>172</v>
      </c>
      <c r="E91" t="s">
        <v>89</v>
      </c>
      <c r="H91">
        <v>165</v>
      </c>
      <c r="I91" t="s">
        <v>136</v>
      </c>
      <c r="J91" t="str">
        <f t="shared" si="2"/>
        <v/>
      </c>
      <c r="L91" t="str">
        <f t="shared" si="3"/>
        <v>YES</v>
      </c>
      <c r="M91" t="s">
        <v>148</v>
      </c>
    </row>
    <row r="92" spans="4:13" x14ac:dyDescent="0.2">
      <c r="D92">
        <v>173</v>
      </c>
      <c r="E92" t="s">
        <v>137</v>
      </c>
      <c r="H92">
        <v>167</v>
      </c>
      <c r="I92" t="s">
        <v>85</v>
      </c>
      <c r="J92" t="str">
        <f t="shared" si="2"/>
        <v>YES</v>
      </c>
      <c r="K92" t="s">
        <v>148</v>
      </c>
      <c r="L92" t="str">
        <f t="shared" si="3"/>
        <v>YES</v>
      </c>
      <c r="M92" t="s">
        <v>148</v>
      </c>
    </row>
    <row r="93" spans="4:13" x14ac:dyDescent="0.2">
      <c r="D93">
        <v>176</v>
      </c>
      <c r="E93" t="s">
        <v>90</v>
      </c>
      <c r="H93">
        <v>168</v>
      </c>
      <c r="I93" t="s">
        <v>86</v>
      </c>
      <c r="J93" t="str">
        <f t="shared" si="2"/>
        <v>YES</v>
      </c>
      <c r="K93" t="s">
        <v>148</v>
      </c>
      <c r="L93" t="str">
        <f t="shared" si="3"/>
        <v>YES</v>
      </c>
      <c r="M93" t="s">
        <v>148</v>
      </c>
    </row>
    <row r="94" spans="4:13" x14ac:dyDescent="0.2">
      <c r="D94">
        <v>178</v>
      </c>
      <c r="E94" t="s">
        <v>138</v>
      </c>
      <c r="H94">
        <v>169</v>
      </c>
      <c r="I94" t="s">
        <v>18</v>
      </c>
      <c r="J94" t="str">
        <f t="shared" si="2"/>
        <v/>
      </c>
      <c r="L94" t="str">
        <f t="shared" si="3"/>
        <v>YES</v>
      </c>
      <c r="M94" t="s">
        <v>148</v>
      </c>
    </row>
    <row r="95" spans="4:13" x14ac:dyDescent="0.2">
      <c r="D95">
        <v>179</v>
      </c>
      <c r="E95" t="s">
        <v>92</v>
      </c>
      <c r="H95">
        <v>170</v>
      </c>
      <c r="I95" t="s">
        <v>87</v>
      </c>
      <c r="J95" t="str">
        <f t="shared" si="2"/>
        <v>YES</v>
      </c>
      <c r="K95" t="s">
        <v>148</v>
      </c>
      <c r="L95" t="str">
        <f t="shared" si="3"/>
        <v>YES</v>
      </c>
      <c r="M95" t="s">
        <v>148</v>
      </c>
    </row>
    <row r="96" spans="4:13" x14ac:dyDescent="0.2">
      <c r="D96">
        <v>180</v>
      </c>
      <c r="E96" t="s">
        <v>93</v>
      </c>
      <c r="H96">
        <v>171</v>
      </c>
      <c r="I96" t="s">
        <v>88</v>
      </c>
      <c r="J96" t="str">
        <f t="shared" si="2"/>
        <v>YES</v>
      </c>
      <c r="K96" t="s">
        <v>148</v>
      </c>
      <c r="L96" t="str">
        <f t="shared" si="3"/>
        <v>YES</v>
      </c>
      <c r="M96" t="s">
        <v>148</v>
      </c>
    </row>
    <row r="97" spans="4:13" x14ac:dyDescent="0.2">
      <c r="D97">
        <v>181</v>
      </c>
      <c r="E97" t="s">
        <v>139</v>
      </c>
      <c r="H97">
        <v>172</v>
      </c>
      <c r="I97" t="s">
        <v>89</v>
      </c>
      <c r="J97" t="str">
        <f t="shared" si="2"/>
        <v>YES</v>
      </c>
      <c r="K97" t="s">
        <v>148</v>
      </c>
      <c r="L97" t="str">
        <f t="shared" si="3"/>
        <v>YES</v>
      </c>
      <c r="M97" t="s">
        <v>148</v>
      </c>
    </row>
    <row r="98" spans="4:13" x14ac:dyDescent="0.2">
      <c r="D98">
        <v>183</v>
      </c>
      <c r="E98" t="s">
        <v>94</v>
      </c>
      <c r="H98">
        <v>173</v>
      </c>
      <c r="I98" t="s">
        <v>137</v>
      </c>
      <c r="J98" t="str">
        <f t="shared" si="2"/>
        <v/>
      </c>
      <c r="L98" t="str">
        <f t="shared" si="3"/>
        <v>YES</v>
      </c>
      <c r="M98" t="s">
        <v>148</v>
      </c>
    </row>
    <row r="99" spans="4:13" x14ac:dyDescent="0.2">
      <c r="D99">
        <v>184</v>
      </c>
      <c r="E99" t="s">
        <v>95</v>
      </c>
      <c r="H99">
        <v>176</v>
      </c>
      <c r="I99" t="s">
        <v>90</v>
      </c>
      <c r="J99" t="str">
        <f t="shared" si="2"/>
        <v>YES</v>
      </c>
      <c r="K99" t="s">
        <v>148</v>
      </c>
      <c r="L99" t="str">
        <f t="shared" si="3"/>
        <v>YES</v>
      </c>
      <c r="M99" t="s">
        <v>148</v>
      </c>
    </row>
    <row r="100" spans="4:13" x14ac:dyDescent="0.2">
      <c r="D100">
        <v>185</v>
      </c>
      <c r="E100" t="s">
        <v>96</v>
      </c>
      <c r="H100">
        <v>177</v>
      </c>
      <c r="I100" t="s">
        <v>91</v>
      </c>
      <c r="J100" t="str">
        <f t="shared" si="2"/>
        <v>YES</v>
      </c>
      <c r="K100" s="6" t="s">
        <v>168</v>
      </c>
      <c r="L100" t="str">
        <f t="shared" si="3"/>
        <v/>
      </c>
    </row>
    <row r="101" spans="4:13" x14ac:dyDescent="0.2">
      <c r="D101">
        <v>186</v>
      </c>
      <c r="E101" t="s">
        <v>97</v>
      </c>
      <c r="H101">
        <v>178</v>
      </c>
      <c r="I101" t="s">
        <v>138</v>
      </c>
      <c r="J101" t="str">
        <f t="shared" si="2"/>
        <v/>
      </c>
      <c r="L101" t="str">
        <f t="shared" si="3"/>
        <v>YES</v>
      </c>
      <c r="M101" t="s">
        <v>148</v>
      </c>
    </row>
    <row r="102" spans="4:13" x14ac:dyDescent="0.2">
      <c r="D102">
        <v>187</v>
      </c>
      <c r="E102" t="s">
        <v>140</v>
      </c>
      <c r="H102">
        <v>179</v>
      </c>
      <c r="I102" t="s">
        <v>92</v>
      </c>
      <c r="J102" t="str">
        <f t="shared" si="2"/>
        <v>YES</v>
      </c>
      <c r="K102" t="s">
        <v>148</v>
      </c>
      <c r="L102" t="str">
        <f t="shared" si="3"/>
        <v>YES</v>
      </c>
      <c r="M102" t="s">
        <v>148</v>
      </c>
    </row>
    <row r="103" spans="4:13" x14ac:dyDescent="0.2">
      <c r="D103">
        <v>188</v>
      </c>
      <c r="E103" t="s">
        <v>98</v>
      </c>
      <c r="H103">
        <v>180</v>
      </c>
      <c r="I103" t="s">
        <v>93</v>
      </c>
      <c r="J103" t="str">
        <f t="shared" si="2"/>
        <v>YES</v>
      </c>
      <c r="K103" t="s">
        <v>148</v>
      </c>
      <c r="L103" t="str">
        <f t="shared" si="3"/>
        <v>YES</v>
      </c>
      <c r="M103" t="s">
        <v>148</v>
      </c>
    </row>
    <row r="104" spans="4:13" x14ac:dyDescent="0.2">
      <c r="D104">
        <v>189</v>
      </c>
      <c r="E104" t="s">
        <v>99</v>
      </c>
      <c r="H104">
        <v>181</v>
      </c>
      <c r="I104" t="s">
        <v>139</v>
      </c>
      <c r="J104" t="str">
        <f t="shared" si="2"/>
        <v/>
      </c>
      <c r="L104" t="str">
        <f t="shared" si="3"/>
        <v>YES</v>
      </c>
      <c r="M104" t="s">
        <v>148</v>
      </c>
    </row>
    <row r="105" spans="4:13" x14ac:dyDescent="0.2">
      <c r="D105">
        <v>190</v>
      </c>
      <c r="E105" t="s">
        <v>100</v>
      </c>
      <c r="H105">
        <v>183</v>
      </c>
      <c r="I105" t="s">
        <v>94</v>
      </c>
      <c r="J105" t="str">
        <f t="shared" si="2"/>
        <v>YES</v>
      </c>
      <c r="K105" t="s">
        <v>148</v>
      </c>
      <c r="L105" t="str">
        <f t="shared" si="3"/>
        <v>YES</v>
      </c>
      <c r="M105" t="s">
        <v>148</v>
      </c>
    </row>
    <row r="106" spans="4:13" x14ac:dyDescent="0.2">
      <c r="D106">
        <v>191</v>
      </c>
      <c r="E106" t="s">
        <v>101</v>
      </c>
      <c r="H106">
        <v>184</v>
      </c>
      <c r="I106" t="s">
        <v>95</v>
      </c>
      <c r="J106" t="str">
        <f t="shared" si="2"/>
        <v>YES</v>
      </c>
      <c r="K106" t="s">
        <v>148</v>
      </c>
      <c r="L106" t="str">
        <f t="shared" si="3"/>
        <v>YES</v>
      </c>
      <c r="M106" t="s">
        <v>148</v>
      </c>
    </row>
    <row r="107" spans="4:13" x14ac:dyDescent="0.2">
      <c r="D107">
        <v>192</v>
      </c>
      <c r="E107" t="s">
        <v>102</v>
      </c>
      <c r="H107">
        <v>185</v>
      </c>
      <c r="I107" t="s">
        <v>96</v>
      </c>
      <c r="J107" t="str">
        <f t="shared" si="2"/>
        <v>YES</v>
      </c>
      <c r="K107" t="s">
        <v>148</v>
      </c>
      <c r="L107" t="str">
        <f t="shared" si="3"/>
        <v>YES</v>
      </c>
      <c r="M107" t="s">
        <v>148</v>
      </c>
    </row>
    <row r="108" spans="4:13" x14ac:dyDescent="0.2">
      <c r="D108">
        <v>193</v>
      </c>
      <c r="E108" t="s">
        <v>103</v>
      </c>
      <c r="H108">
        <v>186</v>
      </c>
      <c r="I108" t="s">
        <v>97</v>
      </c>
      <c r="J108" t="str">
        <f t="shared" si="2"/>
        <v>YES</v>
      </c>
      <c r="K108" t="s">
        <v>148</v>
      </c>
      <c r="L108" t="str">
        <f t="shared" si="3"/>
        <v>YES</v>
      </c>
      <c r="M108" t="s">
        <v>148</v>
      </c>
    </row>
    <row r="109" spans="4:13" x14ac:dyDescent="0.2">
      <c r="D109">
        <v>194</v>
      </c>
      <c r="E109" t="s">
        <v>141</v>
      </c>
      <c r="H109">
        <v>187</v>
      </c>
      <c r="I109" t="s">
        <v>140</v>
      </c>
      <c r="J109" t="str">
        <f t="shared" si="2"/>
        <v/>
      </c>
      <c r="L109" t="str">
        <f t="shared" si="3"/>
        <v>YES</v>
      </c>
      <c r="M109" t="s">
        <v>148</v>
      </c>
    </row>
    <row r="110" spans="4:13" x14ac:dyDescent="0.2">
      <c r="H110">
        <v>188</v>
      </c>
      <c r="I110" t="s">
        <v>98</v>
      </c>
      <c r="J110" t="str">
        <f t="shared" si="2"/>
        <v>YES</v>
      </c>
      <c r="K110" t="s">
        <v>148</v>
      </c>
      <c r="L110" t="str">
        <f t="shared" si="3"/>
        <v>YES</v>
      </c>
      <c r="M110" t="s">
        <v>148</v>
      </c>
    </row>
    <row r="111" spans="4:13" x14ac:dyDescent="0.2">
      <c r="H111">
        <v>189</v>
      </c>
      <c r="I111" t="s">
        <v>99</v>
      </c>
      <c r="J111" t="str">
        <f t="shared" si="2"/>
        <v>YES</v>
      </c>
      <c r="K111" t="s">
        <v>148</v>
      </c>
      <c r="L111" t="str">
        <f t="shared" si="3"/>
        <v>YES</v>
      </c>
      <c r="M111" t="s">
        <v>148</v>
      </c>
    </row>
    <row r="112" spans="4:13" x14ac:dyDescent="0.2">
      <c r="H112">
        <v>190</v>
      </c>
      <c r="I112" t="s">
        <v>100</v>
      </c>
      <c r="J112" t="str">
        <f t="shared" si="2"/>
        <v>YES</v>
      </c>
      <c r="K112" t="s">
        <v>148</v>
      </c>
      <c r="L112" t="str">
        <f t="shared" si="3"/>
        <v>YES</v>
      </c>
      <c r="M112" t="s">
        <v>148</v>
      </c>
    </row>
    <row r="113" spans="8:13" x14ac:dyDescent="0.2">
      <c r="H113">
        <v>191</v>
      </c>
      <c r="I113" t="s">
        <v>101</v>
      </c>
      <c r="J113" t="str">
        <f t="shared" si="2"/>
        <v>YES</v>
      </c>
      <c r="K113" t="s">
        <v>148</v>
      </c>
      <c r="L113" t="str">
        <f t="shared" si="3"/>
        <v>YES</v>
      </c>
      <c r="M113" t="s">
        <v>148</v>
      </c>
    </row>
    <row r="114" spans="8:13" x14ac:dyDescent="0.2">
      <c r="H114">
        <v>192</v>
      </c>
      <c r="I114" t="s">
        <v>102</v>
      </c>
      <c r="J114" t="str">
        <f t="shared" si="2"/>
        <v>YES</v>
      </c>
      <c r="K114" t="s">
        <v>148</v>
      </c>
      <c r="L114" t="str">
        <f t="shared" si="3"/>
        <v>YES</v>
      </c>
      <c r="M114" t="s">
        <v>148</v>
      </c>
    </row>
    <row r="115" spans="8:13" x14ac:dyDescent="0.2">
      <c r="H115">
        <v>193</v>
      </c>
      <c r="I115" t="s">
        <v>103</v>
      </c>
      <c r="J115" t="str">
        <f t="shared" si="2"/>
        <v>YES</v>
      </c>
      <c r="K115" t="s">
        <v>148</v>
      </c>
      <c r="L115" t="str">
        <f t="shared" si="3"/>
        <v>YES</v>
      </c>
      <c r="M115" t="s">
        <v>148</v>
      </c>
    </row>
    <row r="116" spans="8:13" x14ac:dyDescent="0.2">
      <c r="H116">
        <v>194</v>
      </c>
      <c r="I116" t="s">
        <v>141</v>
      </c>
      <c r="J116" t="str">
        <f t="shared" si="2"/>
        <v/>
      </c>
      <c r="L116" t="str">
        <f t="shared" si="3"/>
        <v>YES</v>
      </c>
      <c r="M116" t="s">
        <v>148</v>
      </c>
    </row>
  </sheetData>
  <sortState xmlns:xlrd2="http://schemas.microsoft.com/office/spreadsheetml/2017/richdata2" ref="H6:I116">
    <sortCondition ref="H6:H116"/>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6"/>
  <sheetViews>
    <sheetView topLeftCell="A10" workbookViewId="0">
      <selection activeCell="G26" sqref="G26"/>
    </sheetView>
  </sheetViews>
  <sheetFormatPr baseColWidth="10" defaultColWidth="8.83203125" defaultRowHeight="15" x14ac:dyDescent="0.2"/>
  <cols>
    <col min="1" max="1" width="4.83203125" bestFit="1" customWidth="1"/>
    <col min="2" max="2" width="11.5" bestFit="1" customWidth="1"/>
    <col min="3" max="3" width="14.33203125" bestFit="1" customWidth="1"/>
    <col min="5" max="5" width="4.83203125" bestFit="1" customWidth="1"/>
    <col min="6" max="6" width="12" bestFit="1" customWidth="1"/>
    <col min="7" max="7" width="14.6640625" bestFit="1" customWidth="1"/>
  </cols>
  <sheetData>
    <row r="1" spans="1:8" x14ac:dyDescent="0.2">
      <c r="A1" t="s">
        <v>0</v>
      </c>
      <c r="B1" t="s">
        <v>4</v>
      </c>
      <c r="C1" t="s">
        <v>31</v>
      </c>
      <c r="D1" t="s">
        <v>176</v>
      </c>
      <c r="E1" t="s">
        <v>0</v>
      </c>
      <c r="F1" t="s">
        <v>4</v>
      </c>
      <c r="G1" t="s">
        <v>31</v>
      </c>
      <c r="H1" t="s">
        <v>176</v>
      </c>
    </row>
    <row r="2" spans="1:8" x14ac:dyDescent="0.2">
      <c r="A2" s="1">
        <v>2001</v>
      </c>
      <c r="B2" s="1">
        <v>-97530861.692000002</v>
      </c>
      <c r="C2" s="1">
        <v>2074750275.5159996</v>
      </c>
      <c r="D2" s="1">
        <v>55352652.117000006</v>
      </c>
      <c r="E2" s="1">
        <v>2001</v>
      </c>
      <c r="F2" s="1">
        <v>-97530861.691999972</v>
      </c>
      <c r="G2" s="1">
        <v>2074750275.5159986</v>
      </c>
      <c r="H2" s="1">
        <v>55352652.116999991</v>
      </c>
    </row>
    <row r="3" spans="1:8" x14ac:dyDescent="0.2">
      <c r="A3" s="1">
        <v>2002</v>
      </c>
      <c r="B3" s="1">
        <v>-104118283.87899995</v>
      </c>
      <c r="C3" s="1">
        <v>1900356017.4560997</v>
      </c>
      <c r="D3" s="1">
        <v>58293400.743019953</v>
      </c>
      <c r="E3" s="1">
        <v>2002</v>
      </c>
      <c r="F3" s="1">
        <v>-104118283.87899993</v>
      </c>
      <c r="G3" s="1">
        <v>1900356017.4560997</v>
      </c>
      <c r="H3" s="1">
        <v>58293400.743019991</v>
      </c>
    </row>
    <row r="4" spans="1:8" x14ac:dyDescent="0.2">
      <c r="A4" s="1">
        <v>2003</v>
      </c>
      <c r="B4" s="1">
        <v>-116323132.48096995</v>
      </c>
      <c r="C4" s="1">
        <v>1966564837.9579995</v>
      </c>
      <c r="D4" s="1">
        <v>66036553.75900995</v>
      </c>
      <c r="E4" s="1">
        <v>2003</v>
      </c>
      <c r="F4" s="1">
        <v>-116323132.48096988</v>
      </c>
      <c r="G4" s="1">
        <v>1966564837.9579995</v>
      </c>
      <c r="H4" s="1">
        <v>66036553.759009965</v>
      </c>
    </row>
    <row r="5" spans="1:8" x14ac:dyDescent="0.2">
      <c r="A5" s="1">
        <v>2004</v>
      </c>
      <c r="B5" s="1">
        <v>-126508934.73403995</v>
      </c>
      <c r="C5" s="1">
        <v>2230342154.6149988</v>
      </c>
      <c r="D5" s="1">
        <v>82044542.146010026</v>
      </c>
      <c r="E5" s="1">
        <v>2004</v>
      </c>
      <c r="F5" s="1">
        <v>-126508934.7340399</v>
      </c>
      <c r="G5" s="1">
        <v>2230342154.6149988</v>
      </c>
      <c r="H5" s="1">
        <v>82044542.146009952</v>
      </c>
    </row>
    <row r="6" spans="1:8" x14ac:dyDescent="0.2">
      <c r="A6" s="1">
        <v>2005</v>
      </c>
      <c r="B6" s="1">
        <v>-139104675.58300999</v>
      </c>
      <c r="C6" s="1">
        <v>2442400830.5390005</v>
      </c>
      <c r="D6" s="1">
        <v>85219429.702009961</v>
      </c>
      <c r="E6" s="1">
        <v>2005</v>
      </c>
      <c r="F6" s="1">
        <v>-139104675.58301002</v>
      </c>
      <c r="G6" s="1">
        <v>2442400830.5389996</v>
      </c>
      <c r="H6" s="1">
        <v>85219429.702009946</v>
      </c>
    </row>
    <row r="7" spans="1:8" x14ac:dyDescent="0.2">
      <c r="A7" s="1">
        <v>2006</v>
      </c>
      <c r="B7" s="1">
        <v>-148422254.72702</v>
      </c>
      <c r="C7" s="1">
        <v>2629668226.7789993</v>
      </c>
      <c r="D7" s="1">
        <v>89724305.593009919</v>
      </c>
      <c r="E7" s="1">
        <v>2006</v>
      </c>
      <c r="F7" s="1">
        <v>-148422254.72702006</v>
      </c>
      <c r="G7" s="1">
        <v>2629668226.7789993</v>
      </c>
      <c r="H7" s="1">
        <v>89724305.593009964</v>
      </c>
    </row>
    <row r="8" spans="1:8" x14ac:dyDescent="0.2">
      <c r="A8" s="1">
        <v>2007</v>
      </c>
      <c r="B8" s="1">
        <v>-160888875.8130199</v>
      </c>
      <c r="C8" s="1">
        <v>2996558816.7169991</v>
      </c>
      <c r="D8" s="1">
        <v>98348152.641019985</v>
      </c>
      <c r="E8" s="1">
        <v>2007</v>
      </c>
      <c r="F8" s="1">
        <v>-160888875.8130199</v>
      </c>
      <c r="G8" s="1">
        <v>2996558816.7169986</v>
      </c>
      <c r="H8" s="1">
        <v>98348152.641019925</v>
      </c>
    </row>
    <row r="9" spans="1:8" x14ac:dyDescent="0.2">
      <c r="A9" s="1">
        <v>2008</v>
      </c>
      <c r="B9" s="1">
        <v>-173278590.54801014</v>
      </c>
      <c r="C9" s="1">
        <v>2713318516.5319991</v>
      </c>
      <c r="D9" s="1">
        <v>109979625.12348664</v>
      </c>
      <c r="E9" s="1">
        <v>2008</v>
      </c>
      <c r="F9" s="1">
        <v>-173278590.5480102</v>
      </c>
      <c r="G9" s="1">
        <v>2713318516.5319986</v>
      </c>
      <c r="H9" s="1">
        <v>109979625.12348662</v>
      </c>
    </row>
    <row r="10" spans="1:8" x14ac:dyDescent="0.2">
      <c r="A10" s="1">
        <v>2009</v>
      </c>
      <c r="B10" s="1">
        <v>-179936807.33899993</v>
      </c>
      <c r="C10" s="1">
        <v>2218028919.3119988</v>
      </c>
      <c r="D10" s="1">
        <v>110827455.61502996</v>
      </c>
      <c r="E10" s="1">
        <v>2009</v>
      </c>
      <c r="F10" s="1">
        <v>-179936807.33899996</v>
      </c>
      <c r="G10" s="1">
        <v>2218028919.3119988</v>
      </c>
      <c r="H10" s="1">
        <v>110827455.61503004</v>
      </c>
    </row>
    <row r="11" spans="1:8" x14ac:dyDescent="0.2">
      <c r="A11" s="1">
        <v>2010</v>
      </c>
      <c r="B11" s="1">
        <v>-192028768.00999999</v>
      </c>
      <c r="C11" s="1">
        <v>2449785898.3459988</v>
      </c>
      <c r="D11" s="1">
        <v>113839526.11701995</v>
      </c>
      <c r="E11" s="1">
        <v>2010</v>
      </c>
      <c r="F11" s="1">
        <v>-192028768.00999996</v>
      </c>
      <c r="G11" s="1">
        <v>2449785898.3459997</v>
      </c>
      <c r="H11" s="1">
        <v>113839526.11701995</v>
      </c>
    </row>
    <row r="12" spans="1:8" x14ac:dyDescent="0.2">
      <c r="A12" s="1">
        <v>2011</v>
      </c>
      <c r="B12" s="1">
        <v>-207922343.00599992</v>
      </c>
      <c r="C12" s="1">
        <v>2783505084.8059993</v>
      </c>
      <c r="D12" s="1">
        <v>121576655.13399996</v>
      </c>
      <c r="E12" s="1">
        <v>2011</v>
      </c>
      <c r="F12" s="1">
        <v>-207922343.00599992</v>
      </c>
      <c r="G12" s="1">
        <v>2783505084.8059993</v>
      </c>
      <c r="H12" s="1">
        <v>121576655.13399996</v>
      </c>
    </row>
    <row r="13" spans="1:8" x14ac:dyDescent="0.2">
      <c r="A13" s="1">
        <v>2012</v>
      </c>
      <c r="B13" s="1">
        <v>-220217074.25399998</v>
      </c>
      <c r="C13" s="1">
        <v>2791048556.7969985</v>
      </c>
      <c r="D13" s="1">
        <v>129457832.73699999</v>
      </c>
      <c r="E13" s="1">
        <v>2012</v>
      </c>
      <c r="F13" s="1">
        <v>-220217074.25399992</v>
      </c>
      <c r="G13" s="1">
        <v>2791048556.7969971</v>
      </c>
      <c r="H13" s="1">
        <v>129457832.73699993</v>
      </c>
    </row>
    <row r="14" spans="1:8" x14ac:dyDescent="0.2">
      <c r="A14" s="1">
        <v>2013</v>
      </c>
      <c r="B14" s="1">
        <v>-232880111.38500005</v>
      </c>
      <c r="C14" s="1">
        <v>3031776562.2670021</v>
      </c>
      <c r="D14" s="1">
        <v>137474106.42400002</v>
      </c>
      <c r="E14" s="1">
        <v>2013</v>
      </c>
      <c r="F14" s="1">
        <v>-232880111.38499999</v>
      </c>
      <c r="G14" s="1">
        <v>3031776562.2670007</v>
      </c>
      <c r="H14" s="1">
        <v>137474106.42400011</v>
      </c>
    </row>
    <row r="15" spans="1:8" x14ac:dyDescent="0.2">
      <c r="A15" s="1">
        <v>2014</v>
      </c>
      <c r="B15" s="1">
        <v>-246709464.67700002</v>
      </c>
      <c r="C15" s="1">
        <v>3404168871.3960004</v>
      </c>
      <c r="D15" s="1">
        <v>148862313.59000006</v>
      </c>
      <c r="E15" s="1">
        <v>2014</v>
      </c>
      <c r="F15" s="1">
        <v>-246709464.67700005</v>
      </c>
      <c r="G15" s="1">
        <v>3404168871.3959999</v>
      </c>
      <c r="H15" s="1">
        <v>148862313.59000003</v>
      </c>
    </row>
    <row r="16" spans="1:8" x14ac:dyDescent="0.2">
      <c r="A16" s="1">
        <v>2015</v>
      </c>
      <c r="B16" s="1">
        <v>-257779255.54900002</v>
      </c>
      <c r="C16" s="1">
        <v>3405087145.9350004</v>
      </c>
      <c r="D16" s="1">
        <v>162157155.87199989</v>
      </c>
      <c r="E16" s="1">
        <v>2015</v>
      </c>
      <c r="F16" s="1">
        <v>-257779255.54899999</v>
      </c>
      <c r="G16" s="1">
        <v>3405087145.9349995</v>
      </c>
      <c r="H16" s="1">
        <v>162157155.87200001</v>
      </c>
    </row>
    <row r="17" spans="1:8" x14ac:dyDescent="0.2">
      <c r="A17" s="1">
        <v>2016</v>
      </c>
      <c r="B17" s="1">
        <v>-271210155.50999975</v>
      </c>
      <c r="C17" s="1">
        <v>3375123554.7609997</v>
      </c>
      <c r="D17" s="1">
        <v>169185937.04499999</v>
      </c>
      <c r="E17" s="1">
        <v>2016</v>
      </c>
      <c r="F17" s="1">
        <v>-271210155.50999993</v>
      </c>
      <c r="G17" s="1">
        <v>3375123554.7609992</v>
      </c>
      <c r="H17" s="1">
        <v>169185937.04500005</v>
      </c>
    </row>
    <row r="18" spans="1:8" x14ac:dyDescent="0.2">
      <c r="A18" s="1">
        <v>2017</v>
      </c>
      <c r="B18" s="1">
        <v>-283940321.80100012</v>
      </c>
      <c r="C18" s="1">
        <v>3701227210.1139998</v>
      </c>
      <c r="D18" s="1">
        <v>177935037.31700006</v>
      </c>
      <c r="E18" s="1">
        <v>2017</v>
      </c>
      <c r="F18" s="1">
        <v>-283940321.80100006</v>
      </c>
      <c r="G18" s="1">
        <v>3701227210.1140018</v>
      </c>
      <c r="H18" s="1">
        <v>177935037.317</v>
      </c>
    </row>
    <row r="19" spans="1:8" x14ac:dyDescent="0.2">
      <c r="A19" s="1">
        <v>2018</v>
      </c>
      <c r="B19" s="1">
        <v>-296207128.5290001</v>
      </c>
      <c r="C19" s="1">
        <v>3858697999.0439978</v>
      </c>
      <c r="D19" s="1">
        <v>194601261.25400004</v>
      </c>
      <c r="E19" s="1">
        <v>2018</v>
      </c>
      <c r="F19" s="1">
        <v>-296207128.52899998</v>
      </c>
      <c r="G19" s="1">
        <v>3858697999.0439992</v>
      </c>
      <c r="H19" s="1">
        <v>194601261.25400001</v>
      </c>
    </row>
    <row r="20" spans="1:8" x14ac:dyDescent="0.2">
      <c r="A20" s="1">
        <v>2019</v>
      </c>
      <c r="B20" s="1">
        <v>-306732485.36328846</v>
      </c>
      <c r="C20" s="1">
        <v>4023050670.7261844</v>
      </c>
      <c r="D20" s="1">
        <v>203994492.0650363</v>
      </c>
      <c r="E20" s="1">
        <v>2019</v>
      </c>
      <c r="F20" s="1">
        <v>-306732485.36328816</v>
      </c>
      <c r="G20" s="1">
        <v>4023051212.1382642</v>
      </c>
      <c r="H20" s="1">
        <v>203994492.06503633</v>
      </c>
    </row>
    <row r="21" spans="1:8" x14ac:dyDescent="0.2">
      <c r="A21" s="1">
        <v>2020</v>
      </c>
      <c r="B21" s="1">
        <v>-325147033.63330865</v>
      </c>
      <c r="C21" s="1">
        <v>3761630182.0272546</v>
      </c>
      <c r="D21" s="1">
        <v>220653922.49186993</v>
      </c>
      <c r="E21" s="1">
        <v>2020</v>
      </c>
      <c r="F21" s="1">
        <v>-325147033.63330859</v>
      </c>
      <c r="G21" s="1">
        <v>3760416300.3725219</v>
      </c>
      <c r="H21" s="1">
        <v>220653922.49186993</v>
      </c>
    </row>
    <row r="22" spans="1:8" x14ac:dyDescent="0.2">
      <c r="A22" s="1">
        <v>2021</v>
      </c>
      <c r="B22" s="1">
        <v>-345816588.61042506</v>
      </c>
      <c r="C22" s="1">
        <v>3646822384.4582686</v>
      </c>
      <c r="D22" s="1">
        <v>226135092.32792845</v>
      </c>
      <c r="E22" s="1">
        <v>2021</v>
      </c>
      <c r="F22" s="1">
        <v>-345816588.610425</v>
      </c>
      <c r="G22" s="1">
        <v>3633271290.3943009</v>
      </c>
      <c r="H22" s="1">
        <v>226135092.32792833</v>
      </c>
    </row>
    <row r="23" spans="1:8" x14ac:dyDescent="0.2">
      <c r="A23" s="1">
        <v>2022</v>
      </c>
      <c r="B23" s="1">
        <v>-367998151.62413722</v>
      </c>
      <c r="C23" s="1">
        <v>3721934553.2371593</v>
      </c>
      <c r="D23" s="1">
        <v>232040542.08421543</v>
      </c>
      <c r="E23" s="1">
        <v>2022</v>
      </c>
      <c r="F23" s="1">
        <v>-367998151.62413692</v>
      </c>
      <c r="G23" s="1">
        <v>3587609616.7558584</v>
      </c>
      <c r="H23" s="1">
        <v>232040542.08421546</v>
      </c>
    </row>
    <row r="24" spans="1:8" x14ac:dyDescent="0.2">
      <c r="A24" s="1">
        <v>2023</v>
      </c>
      <c r="B24" s="1">
        <v>-391825409.37630409</v>
      </c>
      <c r="C24" s="1">
        <v>3785259508.6702347</v>
      </c>
      <c r="D24" s="1">
        <v>247897548.68406439</v>
      </c>
      <c r="E24" s="1">
        <v>2023</v>
      </c>
      <c r="F24" s="1">
        <v>-391825409.37630409</v>
      </c>
      <c r="G24" s="1">
        <v>3530794636.3545299</v>
      </c>
      <c r="H24" s="1">
        <v>247897548.68406439</v>
      </c>
    </row>
    <row r="25" spans="1:8" x14ac:dyDescent="0.2">
      <c r="A25" s="1">
        <v>2024</v>
      </c>
      <c r="B25" s="1">
        <v>-417447621.62741876</v>
      </c>
      <c r="C25" s="1">
        <v>3918465174.3168144</v>
      </c>
      <c r="D25" s="1">
        <v>263871109.26067302</v>
      </c>
      <c r="E25" s="1">
        <v>2024</v>
      </c>
      <c r="F25" s="1">
        <v>-417447621.62741882</v>
      </c>
      <c r="G25" s="1">
        <v>3456932380.6571369</v>
      </c>
      <c r="H25" s="1">
        <v>263871109.2606729</v>
      </c>
    </row>
    <row r="26" spans="1:8" x14ac:dyDescent="0.2">
      <c r="A26" s="1">
        <v>2025</v>
      </c>
      <c r="B26" s="1">
        <v>-445032034.9035762</v>
      </c>
      <c r="C26" s="1">
        <v>4032021836.2564416</v>
      </c>
      <c r="D26" s="1">
        <v>281085031.08462244</v>
      </c>
      <c r="E26" s="1">
        <v>2025</v>
      </c>
      <c r="F26" s="1">
        <v>-445032034.90357649</v>
      </c>
      <c r="G26" s="1">
        <v>3368603477.9161901</v>
      </c>
      <c r="H26" s="1">
        <v>281085031.08462232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9"/>
  <sheetViews>
    <sheetView workbookViewId="0">
      <selection activeCell="G19" sqref="G19"/>
    </sheetView>
  </sheetViews>
  <sheetFormatPr baseColWidth="10" defaultColWidth="8.83203125" defaultRowHeight="15" x14ac:dyDescent="0.2"/>
  <cols>
    <col min="1" max="1" width="30.1640625" bestFit="1" customWidth="1"/>
  </cols>
  <sheetData>
    <row r="1" spans="1:9" x14ac:dyDescent="0.2">
      <c r="A1" t="s">
        <v>5</v>
      </c>
      <c r="B1" t="s">
        <v>6</v>
      </c>
      <c r="C1" t="s">
        <v>7</v>
      </c>
      <c r="D1" t="s">
        <v>8</v>
      </c>
      <c r="E1" t="s">
        <v>9</v>
      </c>
      <c r="F1" t="s">
        <v>10</v>
      </c>
      <c r="G1" t="s">
        <v>11</v>
      </c>
      <c r="H1" t="s">
        <v>183</v>
      </c>
      <c r="I1" t="s">
        <v>34</v>
      </c>
    </row>
    <row r="2" spans="1:9" x14ac:dyDescent="0.2">
      <c r="A2" t="s">
        <v>13</v>
      </c>
      <c r="B2" s="1">
        <v>0.11937727034091949</v>
      </c>
      <c r="C2" s="1">
        <v>0.1756470799446106</v>
      </c>
      <c r="D2" s="1">
        <v>2.982938289642334</v>
      </c>
      <c r="E2" s="1">
        <v>4.1269383430480957</v>
      </c>
      <c r="F2" s="1">
        <v>7.8791551291942596E-2</v>
      </c>
      <c r="G2" s="1">
        <v>0.8096967339515686</v>
      </c>
      <c r="H2" s="1">
        <v>1.7719594240188599</v>
      </c>
      <c r="I2" s="1">
        <v>189</v>
      </c>
    </row>
    <row r="3" spans="1:9" x14ac:dyDescent="0.2">
      <c r="A3" t="s">
        <v>16</v>
      </c>
      <c r="B3" s="1">
        <v>0.1747308075428009</v>
      </c>
      <c r="C3" s="1">
        <v>0.25205475091934204</v>
      </c>
      <c r="D3" s="1">
        <v>2.7052171230316162</v>
      </c>
      <c r="E3" s="1">
        <v>3.801863431930542</v>
      </c>
      <c r="F3" s="1">
        <v>6.4994595944881439E-2</v>
      </c>
      <c r="G3" s="1">
        <v>0.8504670262336731</v>
      </c>
      <c r="H3" s="1">
        <v>0.66401433944702148</v>
      </c>
      <c r="I3" s="1">
        <v>41</v>
      </c>
    </row>
    <row r="4" spans="1:9" x14ac:dyDescent="0.2">
      <c r="A4" t="s">
        <v>12</v>
      </c>
      <c r="B4" s="1">
        <v>0.2126958966255188</v>
      </c>
      <c r="C4" s="1">
        <v>6.8267129361629486E-2</v>
      </c>
      <c r="D4" s="1">
        <v>3.3060784339904785</v>
      </c>
      <c r="E4" s="1">
        <v>0.97652697563171387</v>
      </c>
      <c r="F4" s="1">
        <v>-0.12954124808311462</v>
      </c>
      <c r="G4" s="1">
        <v>1.7490881681442261</v>
      </c>
      <c r="H4" s="1">
        <v>0.67094647884368896</v>
      </c>
      <c r="I4" s="1">
        <v>145</v>
      </c>
    </row>
    <row r="5" spans="1:9" x14ac:dyDescent="0.2">
      <c r="A5" t="s">
        <v>15</v>
      </c>
      <c r="B5" s="1">
        <v>0.24319154024124146</v>
      </c>
      <c r="C5" s="1">
        <v>0.21890363097190857</v>
      </c>
      <c r="D5" s="1">
        <v>3.6025559902191162</v>
      </c>
      <c r="E5" s="1">
        <v>2.9929604530334473</v>
      </c>
      <c r="F5" s="1">
        <v>-1.0105550289154053E-2</v>
      </c>
      <c r="G5" s="1">
        <v>1.0377812385559082</v>
      </c>
      <c r="H5" s="1">
        <v>0.54570972919464111</v>
      </c>
      <c r="I5" s="1">
        <v>146</v>
      </c>
    </row>
    <row r="6" spans="1:9" x14ac:dyDescent="0.2">
      <c r="A6" t="s">
        <v>18</v>
      </c>
      <c r="B6" s="1">
        <v>0.27806189656257629</v>
      </c>
      <c r="C6" s="1">
        <v>0.31028047204017639</v>
      </c>
      <c r="D6" s="1">
        <v>3.5282349586486816</v>
      </c>
      <c r="E6" s="1">
        <v>4.2079930305480957</v>
      </c>
      <c r="F6" s="1">
        <v>1.1931465705856681E-3</v>
      </c>
      <c r="G6" s="1">
        <v>0.995807945728302</v>
      </c>
      <c r="H6" s="1">
        <v>0.64009147882461548</v>
      </c>
      <c r="I6" s="1">
        <v>169</v>
      </c>
    </row>
    <row r="7" spans="1:9" x14ac:dyDescent="0.2">
      <c r="A7" t="s">
        <v>23</v>
      </c>
      <c r="B7" s="1">
        <v>0.37474006414413452</v>
      </c>
      <c r="C7" s="1">
        <v>0.3231157660484314</v>
      </c>
      <c r="D7" s="1">
        <v>6.0031509399414062</v>
      </c>
      <c r="E7" s="1">
        <v>4.5615544319152832</v>
      </c>
      <c r="F7" s="1">
        <v>5.6278207339346409E-3</v>
      </c>
      <c r="G7" s="1">
        <v>0.96731942892074585</v>
      </c>
      <c r="H7" s="1">
        <v>0.40537422895431519</v>
      </c>
      <c r="I7" s="1">
        <v>16</v>
      </c>
    </row>
    <row r="8" spans="1:9" x14ac:dyDescent="0.2">
      <c r="A8" t="s">
        <v>14</v>
      </c>
      <c r="B8" s="1">
        <v>0.37908199429512024</v>
      </c>
      <c r="C8" s="1">
        <v>0.24111703038215637</v>
      </c>
      <c r="D8" s="1">
        <v>4.244072437286377</v>
      </c>
      <c r="E8" s="1">
        <v>2.1823446750640869</v>
      </c>
      <c r="F8" s="1">
        <v>-8.0902650952339172E-2</v>
      </c>
      <c r="G8" s="1">
        <v>1.5228968858718872</v>
      </c>
      <c r="H8" s="1">
        <v>0.3414924144744873</v>
      </c>
      <c r="I8" s="1">
        <v>73</v>
      </c>
    </row>
    <row r="9" spans="1:9" x14ac:dyDescent="0.2">
      <c r="A9" t="s">
        <v>26</v>
      </c>
      <c r="B9" s="1">
        <v>0.38221755623817444</v>
      </c>
      <c r="C9" s="1">
        <v>0.32862690091133118</v>
      </c>
      <c r="D9" s="1">
        <v>6.231834888458252</v>
      </c>
      <c r="E9" s="1">
        <v>3.768120288848877</v>
      </c>
      <c r="F9" s="1">
        <v>-5.5767474696040154E-3</v>
      </c>
      <c r="G9" s="1">
        <v>1.0360046625137329</v>
      </c>
      <c r="H9" s="1">
        <v>0.59720742702484131</v>
      </c>
      <c r="I9" s="1">
        <v>33</v>
      </c>
    </row>
    <row r="10" spans="1:9" x14ac:dyDescent="0.2">
      <c r="A10" t="s">
        <v>17</v>
      </c>
      <c r="B10" s="1">
        <v>0.39213988184928894</v>
      </c>
      <c r="C10" s="1">
        <v>0.21624496579170227</v>
      </c>
      <c r="D10" s="1">
        <v>4.3707313537597656</v>
      </c>
      <c r="E10" s="1">
        <v>1.8231028318405151</v>
      </c>
      <c r="F10" s="1">
        <v>-7.6590746641159058E-2</v>
      </c>
      <c r="G10" s="1">
        <v>1.5032113790512085</v>
      </c>
      <c r="H10" s="1">
        <v>0.47335061430931091</v>
      </c>
      <c r="I10" s="1">
        <v>153</v>
      </c>
    </row>
    <row r="11" spans="1:9" x14ac:dyDescent="0.2">
      <c r="A11" t="s">
        <v>21</v>
      </c>
      <c r="B11" s="1">
        <v>0.400532066822052</v>
      </c>
      <c r="C11" s="1">
        <v>0.30994787812232971</v>
      </c>
      <c r="D11" s="1">
        <v>6.75140380859375</v>
      </c>
      <c r="E11" s="1">
        <v>4.1616668701171875</v>
      </c>
      <c r="F11" s="1">
        <v>-2.7223702520132065E-2</v>
      </c>
      <c r="G11" s="1">
        <v>1.2251871824264526</v>
      </c>
      <c r="H11" s="1">
        <v>0.61448395252227783</v>
      </c>
      <c r="I11" s="1">
        <v>34</v>
      </c>
    </row>
    <row r="12" spans="1:9" x14ac:dyDescent="0.2">
      <c r="A12" t="s">
        <v>20</v>
      </c>
      <c r="B12" s="1">
        <v>0.4171922504901886</v>
      </c>
      <c r="C12" s="1">
        <v>0.31468299031257629</v>
      </c>
      <c r="D12" s="1">
        <v>6.4405231475830078</v>
      </c>
      <c r="E12" s="1">
        <v>3.5720701217651367</v>
      </c>
      <c r="F12" s="1">
        <v>-4.1374191641807556E-2</v>
      </c>
      <c r="G12" s="1">
        <v>1.3632735013961792</v>
      </c>
      <c r="H12" s="1">
        <v>0.57606571912765503</v>
      </c>
      <c r="I12" s="1">
        <v>35</v>
      </c>
    </row>
    <row r="13" spans="1:9" x14ac:dyDescent="0.2">
      <c r="A13" t="s">
        <v>25</v>
      </c>
      <c r="B13" s="1">
        <v>0.42962923645973206</v>
      </c>
      <c r="C13" s="1">
        <v>0.37296554446220398</v>
      </c>
      <c r="D13" s="1">
        <v>6.3557891845703125</v>
      </c>
      <c r="E13" s="1">
        <v>5.1923208236694336</v>
      </c>
      <c r="F13" s="1">
        <v>-1.1461188085377216E-2</v>
      </c>
      <c r="G13" s="1">
        <v>1.0785682201385498</v>
      </c>
      <c r="H13" s="1">
        <v>0.41580107808113098</v>
      </c>
      <c r="I13" s="1">
        <v>172</v>
      </c>
    </row>
    <row r="14" spans="1:9" x14ac:dyDescent="0.2">
      <c r="A14" t="s">
        <v>27</v>
      </c>
      <c r="B14" s="1">
        <v>0.45859402418136597</v>
      </c>
      <c r="C14" s="1">
        <v>0.34759774804115295</v>
      </c>
      <c r="D14" s="1">
        <v>7.2117104530334473</v>
      </c>
      <c r="E14" s="1">
        <v>4.6134214401245117</v>
      </c>
      <c r="F14" s="1">
        <v>-3.2451990991830826E-2</v>
      </c>
      <c r="G14" s="1">
        <v>1.3055416345596313</v>
      </c>
      <c r="H14" s="1">
        <v>0.36203029751777649</v>
      </c>
      <c r="I14" s="1">
        <v>51</v>
      </c>
    </row>
    <row r="15" spans="1:9" x14ac:dyDescent="0.2">
      <c r="A15" t="s">
        <v>19</v>
      </c>
      <c r="B15" s="1">
        <v>0.45918914675712585</v>
      </c>
      <c r="C15" s="1">
        <v>0.2616385817527771</v>
      </c>
      <c r="D15" s="1">
        <v>6.4506850242614746</v>
      </c>
      <c r="E15" s="1">
        <v>3.8468823432922363</v>
      </c>
      <c r="F15" s="1">
        <v>-5.4144438356161118E-2</v>
      </c>
      <c r="G15" s="1">
        <v>1.5367326736450195</v>
      </c>
      <c r="H15" s="1">
        <v>0.49392855167388916</v>
      </c>
      <c r="I15" s="1">
        <v>11</v>
      </c>
    </row>
    <row r="16" spans="1:9" x14ac:dyDescent="0.2">
      <c r="A16" t="s">
        <v>22</v>
      </c>
      <c r="B16" s="1">
        <v>0.46983635425567627</v>
      </c>
      <c r="C16" s="1">
        <v>0.31064146757125854</v>
      </c>
      <c r="D16" s="1">
        <v>7.8067150115966797</v>
      </c>
      <c r="E16" s="1">
        <v>4.724553108215332</v>
      </c>
      <c r="F16" s="1">
        <v>-3.4910552203655243E-2</v>
      </c>
      <c r="G16" s="1">
        <v>1.3746398687362671</v>
      </c>
      <c r="H16" s="1">
        <v>0.27492913603782654</v>
      </c>
      <c r="I16" s="1">
        <v>40</v>
      </c>
    </row>
    <row r="17" spans="1:9" x14ac:dyDescent="0.2">
      <c r="A17" t="s">
        <v>28</v>
      </c>
      <c r="B17" s="1">
        <v>0.47230473160743713</v>
      </c>
      <c r="C17" s="1">
        <v>0.45725533366203308</v>
      </c>
      <c r="D17" s="1">
        <v>7.9304928779602051</v>
      </c>
      <c r="E17" s="1">
        <v>6.1969656944274902</v>
      </c>
      <c r="F17" s="1">
        <v>2.0469745621085167E-2</v>
      </c>
      <c r="G17" s="1">
        <v>0.8603370189666748</v>
      </c>
      <c r="H17" s="1">
        <v>0.65058070421218872</v>
      </c>
      <c r="I17" s="1">
        <v>5</v>
      </c>
    </row>
    <row r="18" spans="1:9" x14ac:dyDescent="0.2">
      <c r="A18" t="s">
        <v>207</v>
      </c>
      <c r="B18" s="1">
        <v>0.49575117230415344</v>
      </c>
      <c r="C18" s="1">
        <v>0.53129363059997559</v>
      </c>
      <c r="D18" s="1">
        <v>7.0159292221069336</v>
      </c>
      <c r="E18" s="1">
        <v>7.7450284957885742</v>
      </c>
      <c r="F18" s="1">
        <v>1.2805898673832417E-2</v>
      </c>
      <c r="G18" s="1">
        <v>0.91756141185760498</v>
      </c>
      <c r="H18" s="1">
        <v>0.23030613362789154</v>
      </c>
      <c r="I18" s="1">
        <v>37</v>
      </c>
    </row>
    <row r="19" spans="1:9" x14ac:dyDescent="0.2">
      <c r="A19" t="s">
        <v>205</v>
      </c>
      <c r="B19" s="1">
        <v>0.50606971979141235</v>
      </c>
      <c r="C19" s="1">
        <v>0.44571718573570251</v>
      </c>
      <c r="D19" s="1">
        <v>6.9142823219299316</v>
      </c>
      <c r="E19" s="1">
        <v>6.164881706237793</v>
      </c>
      <c r="F19" s="1">
        <v>-4.5304782688617706E-2</v>
      </c>
      <c r="G19" s="1">
        <v>1.4561340808868408</v>
      </c>
      <c r="H19" s="1">
        <v>0.30358663201332092</v>
      </c>
      <c r="I19" s="1">
        <v>95</v>
      </c>
    </row>
    <row r="20" spans="1:9" x14ac:dyDescent="0.2">
      <c r="A20" t="s">
        <v>30</v>
      </c>
      <c r="B20" s="1">
        <v>0.53184664249420166</v>
      </c>
      <c r="C20" s="1">
        <v>0.68186664581298828</v>
      </c>
      <c r="D20" s="1">
        <v>6.0440402030944824</v>
      </c>
      <c r="E20" s="1">
        <v>7.466916561126709</v>
      </c>
      <c r="F20" s="1">
        <v>1.7810523509979248E-2</v>
      </c>
      <c r="G20" s="1">
        <v>0.90281426906585693</v>
      </c>
      <c r="H20" s="1">
        <v>0.2888181209564209</v>
      </c>
      <c r="I20" s="1">
        <v>152</v>
      </c>
    </row>
    <row r="21" spans="1:9" x14ac:dyDescent="0.2">
      <c r="A21" t="s">
        <v>24</v>
      </c>
      <c r="B21" s="1">
        <v>0.57301241159439087</v>
      </c>
      <c r="C21" s="1">
        <v>0.42205843329429626</v>
      </c>
      <c r="D21" s="1">
        <v>7.8434834480285645</v>
      </c>
      <c r="E21" s="1">
        <v>5.273526668548584</v>
      </c>
      <c r="F21" s="1">
        <v>-2.8002612292766571E-2</v>
      </c>
      <c r="G21" s="1">
        <v>1.2814565896987915</v>
      </c>
      <c r="H21" s="1">
        <v>0.29365649819374084</v>
      </c>
      <c r="I21" s="1">
        <v>162</v>
      </c>
    </row>
    <row r="22" spans="1:9" x14ac:dyDescent="0.2">
      <c r="A22" t="s">
        <v>24</v>
      </c>
      <c r="B22" s="1"/>
      <c r="C22" s="1"/>
      <c r="D22" s="1"/>
      <c r="E22" s="1"/>
      <c r="F22" s="1"/>
      <c r="G22" s="1"/>
      <c r="H22" s="1">
        <v>0.37285047769546509</v>
      </c>
      <c r="I22" s="1">
        <v>162</v>
      </c>
    </row>
    <row r="23" spans="1:9" x14ac:dyDescent="0.2">
      <c r="A23" t="s">
        <v>30</v>
      </c>
      <c r="B23" s="1"/>
      <c r="C23" s="1"/>
      <c r="D23" s="1"/>
      <c r="E23" s="1"/>
      <c r="F23" s="1"/>
      <c r="G23" s="1"/>
      <c r="H23" s="1">
        <v>0.35400000214576721</v>
      </c>
      <c r="I23" s="1">
        <v>152</v>
      </c>
    </row>
    <row r="24" spans="1:9" x14ac:dyDescent="0.2">
      <c r="A24" t="s">
        <v>24</v>
      </c>
      <c r="B24" s="1"/>
      <c r="C24" s="1"/>
      <c r="D24" s="1"/>
      <c r="E24" s="1"/>
      <c r="F24" s="1"/>
      <c r="G24" s="1"/>
      <c r="H24" s="1">
        <v>0.26969999074935913</v>
      </c>
      <c r="I24" s="1">
        <v>162</v>
      </c>
    </row>
    <row r="25" spans="1:9" x14ac:dyDescent="0.2">
      <c r="A25" t="s">
        <v>30</v>
      </c>
      <c r="B25" s="1"/>
      <c r="C25" s="1"/>
      <c r="D25" s="1"/>
      <c r="E25" s="1"/>
      <c r="F25" s="1"/>
      <c r="G25" s="1"/>
      <c r="H25" s="1">
        <v>0.20559726655483246</v>
      </c>
      <c r="I25" s="1">
        <v>152</v>
      </c>
    </row>
    <row r="26" spans="1:9" x14ac:dyDescent="0.2">
      <c r="A26" t="s">
        <v>30</v>
      </c>
      <c r="B26" s="1"/>
      <c r="C26" s="1"/>
      <c r="D26" s="1"/>
      <c r="E26" s="1"/>
      <c r="F26" s="1"/>
      <c r="G26" s="1"/>
      <c r="H26" s="1">
        <v>0.16244690120220184</v>
      </c>
      <c r="I26" s="1">
        <v>152</v>
      </c>
    </row>
    <row r="27" spans="1:9" x14ac:dyDescent="0.2">
      <c r="A27" t="s">
        <v>30</v>
      </c>
      <c r="B27" s="1"/>
      <c r="C27" s="1"/>
      <c r="D27" s="1"/>
      <c r="E27" s="1"/>
      <c r="F27" s="1"/>
      <c r="G27" s="1"/>
      <c r="H27" s="1">
        <v>0.36230000853538513</v>
      </c>
      <c r="I27" s="1">
        <v>152</v>
      </c>
    </row>
    <row r="28" spans="1:9" x14ac:dyDescent="0.2">
      <c r="A28" t="s">
        <v>30</v>
      </c>
      <c r="B28" s="1"/>
      <c r="C28" s="1"/>
      <c r="D28" s="1"/>
      <c r="E28" s="1"/>
      <c r="F28" s="1"/>
      <c r="G28" s="1"/>
      <c r="H28" s="1">
        <v>0.3815000057220459</v>
      </c>
      <c r="I28" s="1">
        <v>152</v>
      </c>
    </row>
    <row r="29" spans="1:9" x14ac:dyDescent="0.2">
      <c r="A29" t="s">
        <v>30</v>
      </c>
      <c r="B29" s="1"/>
      <c r="C29" s="1"/>
      <c r="D29" s="1"/>
      <c r="E29" s="1"/>
      <c r="F29" s="1"/>
      <c r="G29" s="1"/>
      <c r="H29" s="1">
        <v>0.19933335483074188</v>
      </c>
      <c r="I29" s="1">
        <v>152</v>
      </c>
    </row>
    <row r="30" spans="1:9" x14ac:dyDescent="0.2">
      <c r="A30" t="s">
        <v>24</v>
      </c>
      <c r="B30" s="1"/>
      <c r="C30" s="1"/>
      <c r="D30" s="1"/>
      <c r="E30" s="1"/>
      <c r="F30" s="1"/>
      <c r="G30" s="1"/>
      <c r="H30" s="1">
        <v>0.15729999542236328</v>
      </c>
      <c r="I30" s="1">
        <v>162</v>
      </c>
    </row>
    <row r="31" spans="1:9" x14ac:dyDescent="0.2">
      <c r="A31" t="s">
        <v>30</v>
      </c>
      <c r="B31" s="1"/>
      <c r="C31" s="1"/>
      <c r="D31" s="1"/>
      <c r="E31" s="1"/>
      <c r="F31" s="1"/>
      <c r="G31" s="1"/>
      <c r="H31" s="1">
        <v>0.27506890892982483</v>
      </c>
      <c r="I31" s="1">
        <v>152</v>
      </c>
    </row>
    <row r="32" spans="1:9" x14ac:dyDescent="0.2">
      <c r="A32" t="s">
        <v>24</v>
      </c>
      <c r="B32" s="1"/>
      <c r="C32" s="1"/>
      <c r="D32" s="1"/>
      <c r="E32" s="1"/>
      <c r="F32" s="1"/>
      <c r="G32" s="1"/>
      <c r="H32" s="1">
        <v>0.39393049478530884</v>
      </c>
      <c r="I32" s="1">
        <v>162</v>
      </c>
    </row>
    <row r="33" spans="1:9" x14ac:dyDescent="0.2">
      <c r="A33" t="s">
        <v>30</v>
      </c>
      <c r="B33" s="1"/>
      <c r="C33" s="1"/>
      <c r="D33" s="1"/>
      <c r="E33" s="1"/>
      <c r="F33" s="1"/>
      <c r="G33" s="1"/>
      <c r="H33" s="1">
        <v>0.38520002365112305</v>
      </c>
      <c r="I33" s="1">
        <v>152</v>
      </c>
    </row>
    <row r="34" spans="1:9" x14ac:dyDescent="0.2">
      <c r="A34" t="s">
        <v>24</v>
      </c>
      <c r="B34" s="1"/>
      <c r="C34" s="1"/>
      <c r="D34" s="1"/>
      <c r="E34" s="1"/>
      <c r="F34" s="1"/>
      <c r="G34" s="1"/>
      <c r="H34" s="1">
        <v>0.20229999721050262</v>
      </c>
      <c r="I34" s="1">
        <v>162</v>
      </c>
    </row>
    <row r="35" spans="1:9" x14ac:dyDescent="0.2">
      <c r="A35" t="s">
        <v>24</v>
      </c>
      <c r="B35" s="1"/>
      <c r="C35" s="1"/>
      <c r="D35" s="1"/>
      <c r="E35" s="1"/>
      <c r="F35" s="1"/>
      <c r="G35" s="1"/>
      <c r="H35" s="1">
        <v>0.20430000126361847</v>
      </c>
      <c r="I35" s="1">
        <v>162</v>
      </c>
    </row>
    <row r="36" spans="1:9" x14ac:dyDescent="0.2">
      <c r="A36" t="s">
        <v>24</v>
      </c>
      <c r="B36" s="1"/>
      <c r="C36" s="1"/>
      <c r="D36" s="1"/>
      <c r="E36" s="1"/>
      <c r="F36" s="1"/>
      <c r="G36" s="1"/>
      <c r="H36" s="1">
        <v>0.14090000092983246</v>
      </c>
      <c r="I36" s="1">
        <v>162</v>
      </c>
    </row>
    <row r="37" spans="1:9" x14ac:dyDescent="0.2">
      <c r="A37" t="s">
        <v>24</v>
      </c>
      <c r="B37" s="1"/>
      <c r="C37" s="1"/>
      <c r="D37" s="1"/>
      <c r="E37" s="1"/>
      <c r="F37" s="1"/>
      <c r="G37" s="1"/>
      <c r="H37" s="1">
        <v>0.26289999485015869</v>
      </c>
      <c r="I37" s="1">
        <v>162</v>
      </c>
    </row>
    <row r="38" spans="1:9" x14ac:dyDescent="0.2">
      <c r="A38" t="s">
        <v>24</v>
      </c>
      <c r="B38" s="1"/>
      <c r="C38" s="1"/>
      <c r="D38" s="1"/>
      <c r="E38" s="1"/>
      <c r="F38" s="1"/>
      <c r="G38" s="1"/>
      <c r="H38" s="1">
        <v>0.27050000429153442</v>
      </c>
      <c r="I38" s="1">
        <v>162</v>
      </c>
    </row>
    <row r="39" spans="1:9" x14ac:dyDescent="0.2">
      <c r="A39" t="s">
        <v>24</v>
      </c>
      <c r="B39" s="1"/>
      <c r="C39" s="1"/>
      <c r="D39" s="1"/>
      <c r="E39" s="1"/>
      <c r="F39" s="1"/>
      <c r="G39" s="1"/>
      <c r="H39" s="1">
        <v>0.14229999482631683</v>
      </c>
      <c r="I39" s="1">
        <v>162</v>
      </c>
    </row>
    <row r="40" spans="1:9" x14ac:dyDescent="0.2">
      <c r="A40" t="s">
        <v>24</v>
      </c>
      <c r="B40" s="1"/>
      <c r="C40" s="1"/>
      <c r="D40" s="1"/>
      <c r="E40" s="1"/>
      <c r="F40" s="1"/>
      <c r="G40" s="1"/>
      <c r="H40" s="1">
        <v>0.16319999098777771</v>
      </c>
      <c r="I40" s="1">
        <v>162</v>
      </c>
    </row>
    <row r="41" spans="1:9" x14ac:dyDescent="0.2">
      <c r="A41" t="s">
        <v>24</v>
      </c>
      <c r="B41" s="1"/>
      <c r="C41" s="1"/>
      <c r="D41" s="1"/>
      <c r="E41" s="1"/>
      <c r="F41" s="1"/>
      <c r="G41" s="1"/>
      <c r="H41" s="1">
        <v>0.31360265612602234</v>
      </c>
      <c r="I41" s="1">
        <v>162</v>
      </c>
    </row>
    <row r="42" spans="1:9" x14ac:dyDescent="0.2">
      <c r="A42" t="s">
        <v>24</v>
      </c>
      <c r="B42" s="1"/>
      <c r="C42" s="1"/>
      <c r="D42" s="1"/>
      <c r="E42" s="1"/>
      <c r="F42" s="1"/>
      <c r="G42" s="1"/>
      <c r="H42" s="1">
        <v>0.15599998831748962</v>
      </c>
      <c r="I42" s="1">
        <v>162</v>
      </c>
    </row>
    <row r="43" spans="1:9" x14ac:dyDescent="0.2">
      <c r="A43" t="s">
        <v>24</v>
      </c>
      <c r="B43" s="1"/>
      <c r="C43" s="1"/>
      <c r="D43" s="1"/>
      <c r="E43" s="1"/>
      <c r="F43" s="1"/>
      <c r="G43" s="1"/>
      <c r="H43" s="1">
        <v>0.33290287852287292</v>
      </c>
      <c r="I43" s="1">
        <v>162</v>
      </c>
    </row>
    <row r="44" spans="1:9" x14ac:dyDescent="0.2">
      <c r="A44" t="s">
        <v>30</v>
      </c>
      <c r="B44" s="1"/>
      <c r="C44" s="1"/>
      <c r="D44" s="1"/>
      <c r="E44" s="1"/>
      <c r="F44" s="1"/>
      <c r="G44" s="1"/>
      <c r="H44" s="1">
        <v>0.38053649663925171</v>
      </c>
      <c r="I44" s="1">
        <v>152</v>
      </c>
    </row>
    <row r="45" spans="1:9" x14ac:dyDescent="0.2">
      <c r="A45" t="s">
        <v>30</v>
      </c>
      <c r="B45" s="1"/>
      <c r="C45" s="1"/>
      <c r="D45" s="1"/>
      <c r="E45" s="1"/>
      <c r="F45" s="1"/>
      <c r="G45" s="1"/>
      <c r="H45" s="1">
        <v>0.37650001049041748</v>
      </c>
      <c r="I45" s="1">
        <v>152</v>
      </c>
    </row>
    <row r="46" spans="1:9" x14ac:dyDescent="0.2">
      <c r="A46" t="s">
        <v>30</v>
      </c>
      <c r="B46" s="1"/>
      <c r="C46" s="1"/>
      <c r="D46" s="1"/>
      <c r="E46" s="1"/>
      <c r="F46" s="1"/>
      <c r="G46" s="1"/>
      <c r="H46" s="1">
        <v>0.22271357476711273</v>
      </c>
      <c r="I46" s="1">
        <v>152</v>
      </c>
    </row>
    <row r="47" spans="1:9" x14ac:dyDescent="0.2">
      <c r="A47" t="s">
        <v>24</v>
      </c>
      <c r="B47" s="1"/>
      <c r="C47" s="1"/>
      <c r="D47" s="1"/>
      <c r="E47" s="1"/>
      <c r="F47" s="1"/>
      <c r="G47" s="1"/>
      <c r="H47" s="1">
        <v>0.14930000901222229</v>
      </c>
      <c r="I47" s="1">
        <v>162</v>
      </c>
    </row>
    <row r="48" spans="1:9" x14ac:dyDescent="0.2">
      <c r="A48" t="s">
        <v>24</v>
      </c>
      <c r="B48" s="1"/>
      <c r="C48" s="1"/>
      <c r="D48" s="1"/>
      <c r="E48" s="1"/>
      <c r="F48" s="1"/>
      <c r="G48" s="1"/>
      <c r="H48" s="1"/>
      <c r="I48" s="1">
        <v>162</v>
      </c>
    </row>
    <row r="49" spans="1:9" x14ac:dyDescent="0.2">
      <c r="A49" t="s">
        <v>30</v>
      </c>
      <c r="B49" s="1"/>
      <c r="C49" s="1"/>
      <c r="D49" s="1"/>
      <c r="E49" s="1"/>
      <c r="F49" s="1"/>
      <c r="G49" s="1"/>
      <c r="H49" s="1">
        <v>0.34669998288154602</v>
      </c>
      <c r="I49" s="1">
        <v>152</v>
      </c>
    </row>
    <row r="50" spans="1:9" x14ac:dyDescent="0.2">
      <c r="A50" t="s">
        <v>30</v>
      </c>
      <c r="B50" s="1"/>
      <c r="C50" s="1"/>
      <c r="D50" s="1"/>
      <c r="E50" s="1"/>
      <c r="F50" s="1"/>
      <c r="G50" s="1"/>
      <c r="H50" s="1">
        <v>0.3740999698638916</v>
      </c>
      <c r="I50" s="1">
        <v>152</v>
      </c>
    </row>
    <row r="51" spans="1:9" x14ac:dyDescent="0.2">
      <c r="A51" t="s">
        <v>30</v>
      </c>
      <c r="B51" s="1"/>
      <c r="C51" s="1"/>
      <c r="D51" s="1"/>
      <c r="E51" s="1"/>
      <c r="F51" s="1"/>
      <c r="G51" s="1"/>
      <c r="H51" s="1">
        <v>0.37979999184608459</v>
      </c>
      <c r="I51" s="1">
        <v>152</v>
      </c>
    </row>
    <row r="52" spans="1:9" x14ac:dyDescent="0.2">
      <c r="A52" t="s">
        <v>30</v>
      </c>
      <c r="B52" s="1"/>
      <c r="C52" s="1"/>
      <c r="D52" s="1"/>
      <c r="E52" s="1"/>
      <c r="F52" s="1"/>
      <c r="G52" s="1"/>
      <c r="H52" s="1">
        <v>0.34470000863075256</v>
      </c>
      <c r="I52" s="1">
        <v>152</v>
      </c>
    </row>
    <row r="53" spans="1:9" x14ac:dyDescent="0.2">
      <c r="A53" t="s">
        <v>30</v>
      </c>
      <c r="B53" s="1"/>
      <c r="C53" s="1"/>
      <c r="D53" s="1"/>
      <c r="E53" s="1"/>
      <c r="F53" s="1"/>
      <c r="G53" s="1"/>
      <c r="H53" s="1">
        <v>0.24207755923271179</v>
      </c>
      <c r="I53" s="1">
        <v>152</v>
      </c>
    </row>
    <row r="54" spans="1:9" x14ac:dyDescent="0.2">
      <c r="A54" t="s">
        <v>24</v>
      </c>
      <c r="B54" s="1"/>
      <c r="C54" s="1"/>
      <c r="D54" s="1"/>
      <c r="E54" s="1"/>
      <c r="F54" s="1"/>
      <c r="G54" s="1"/>
      <c r="H54" s="1">
        <v>0.27250000834465027</v>
      </c>
      <c r="I54" s="1">
        <v>162</v>
      </c>
    </row>
    <row r="55" spans="1:9" x14ac:dyDescent="0.2">
      <c r="A55" t="s">
        <v>24</v>
      </c>
      <c r="B55" s="1"/>
      <c r="C55" s="1"/>
      <c r="D55" s="1"/>
      <c r="E55" s="1"/>
      <c r="F55" s="1"/>
      <c r="G55" s="1"/>
      <c r="H55" s="1">
        <v>0.20759999752044678</v>
      </c>
      <c r="I55" s="1">
        <v>162</v>
      </c>
    </row>
    <row r="56" spans="1:9" x14ac:dyDescent="0.2">
      <c r="A56" t="s">
        <v>30</v>
      </c>
      <c r="B56" s="1"/>
      <c r="C56" s="1"/>
      <c r="D56" s="1"/>
      <c r="E56" s="1"/>
      <c r="F56" s="1"/>
      <c r="G56" s="1"/>
      <c r="H56" s="1">
        <v>0.29540002346038818</v>
      </c>
      <c r="I56" s="1">
        <v>152</v>
      </c>
    </row>
    <row r="57" spans="1:9" x14ac:dyDescent="0.2">
      <c r="A57" t="s">
        <v>30</v>
      </c>
      <c r="B57" s="1"/>
      <c r="C57" s="1"/>
      <c r="D57" s="1"/>
      <c r="E57" s="1"/>
      <c r="F57" s="1"/>
      <c r="G57" s="1"/>
      <c r="H57" s="1">
        <v>0.37080004811286926</v>
      </c>
      <c r="I57" s="1">
        <v>152</v>
      </c>
    </row>
    <row r="58" spans="1:9" x14ac:dyDescent="0.2">
      <c r="A58" t="s">
        <v>30</v>
      </c>
      <c r="B58" s="1"/>
      <c r="C58" s="1"/>
      <c r="D58" s="1"/>
      <c r="E58" s="1"/>
      <c r="F58" s="1"/>
      <c r="G58" s="1"/>
      <c r="H58" s="1">
        <v>0.30075207352638245</v>
      </c>
      <c r="I58" s="1">
        <v>152</v>
      </c>
    </row>
    <row r="59" spans="1:9" x14ac:dyDescent="0.2">
      <c r="A59" t="s">
        <v>30</v>
      </c>
      <c r="B59" s="1"/>
      <c r="C59" s="1"/>
      <c r="D59" s="1"/>
      <c r="E59" s="1"/>
      <c r="F59" s="1"/>
      <c r="G59" s="1"/>
      <c r="H59" s="1">
        <v>0.30059999227523804</v>
      </c>
      <c r="I59" s="1">
        <v>152</v>
      </c>
    </row>
    <row r="60" spans="1:9" x14ac:dyDescent="0.2">
      <c r="A60" t="s">
        <v>24</v>
      </c>
      <c r="B60" s="1"/>
      <c r="C60" s="1"/>
      <c r="D60" s="1"/>
      <c r="E60" s="1"/>
      <c r="F60" s="1"/>
      <c r="G60" s="1"/>
      <c r="H60" s="1">
        <v>0.18250000476837158</v>
      </c>
      <c r="I60" s="1">
        <v>162</v>
      </c>
    </row>
    <row r="61" spans="1:9" x14ac:dyDescent="0.2">
      <c r="A61" t="s">
        <v>24</v>
      </c>
      <c r="B61" s="1"/>
      <c r="C61" s="1"/>
      <c r="D61" s="1"/>
      <c r="E61" s="1"/>
      <c r="F61" s="1"/>
      <c r="G61" s="1"/>
      <c r="H61" s="1">
        <v>0.20170000195503235</v>
      </c>
      <c r="I61" s="1">
        <v>162</v>
      </c>
    </row>
    <row r="62" spans="1:9" x14ac:dyDescent="0.2">
      <c r="A62" t="s">
        <v>24</v>
      </c>
      <c r="B62" s="1"/>
      <c r="C62" s="1"/>
      <c r="D62" s="1"/>
      <c r="E62" s="1"/>
      <c r="F62" s="1"/>
      <c r="G62" s="1"/>
      <c r="H62" s="1">
        <v>0.35256057977676392</v>
      </c>
      <c r="I62" s="1">
        <v>162</v>
      </c>
    </row>
    <row r="63" spans="1:9" x14ac:dyDescent="0.2">
      <c r="A63" t="s">
        <v>30</v>
      </c>
      <c r="B63" s="1"/>
      <c r="C63" s="1"/>
      <c r="D63" s="1"/>
      <c r="E63" s="1"/>
      <c r="F63" s="1"/>
      <c r="G63" s="1"/>
      <c r="H63" s="1">
        <v>0.31190001964569092</v>
      </c>
      <c r="I63" s="1">
        <v>152</v>
      </c>
    </row>
    <row r="64" spans="1:9" x14ac:dyDescent="0.2">
      <c r="A64" t="s">
        <v>24</v>
      </c>
      <c r="B64" s="1"/>
      <c r="C64" s="1"/>
      <c r="D64" s="1"/>
      <c r="E64" s="1"/>
      <c r="F64" s="1"/>
      <c r="G64" s="1"/>
      <c r="H64" s="1">
        <v>0.15389999747276306</v>
      </c>
      <c r="I64" s="1">
        <v>162</v>
      </c>
    </row>
    <row r="65" spans="1:9" x14ac:dyDescent="0.2">
      <c r="A65" t="s">
        <v>24</v>
      </c>
      <c r="B65" s="1"/>
      <c r="C65" s="1"/>
      <c r="D65" s="1"/>
      <c r="E65" s="1"/>
      <c r="F65" s="1"/>
      <c r="G65" s="1"/>
      <c r="H65" s="1">
        <v>0.19030000269412994</v>
      </c>
      <c r="I65" s="1">
        <v>162</v>
      </c>
    </row>
    <row r="66" spans="1:9" x14ac:dyDescent="0.2">
      <c r="A66" t="s">
        <v>30</v>
      </c>
      <c r="B66" s="1"/>
      <c r="C66" s="1"/>
      <c r="D66" s="1"/>
      <c r="E66" s="1"/>
      <c r="F66" s="1"/>
      <c r="G66" s="1"/>
      <c r="H66" s="1">
        <v>0.28108584880828857</v>
      </c>
      <c r="I66" s="1">
        <v>152</v>
      </c>
    </row>
    <row r="67" spans="1:9" x14ac:dyDescent="0.2">
      <c r="A67" t="s">
        <v>24</v>
      </c>
      <c r="B67" s="1"/>
      <c r="C67" s="1"/>
      <c r="D67" s="1"/>
      <c r="E67" s="1"/>
      <c r="F67" s="1"/>
      <c r="G67" s="1"/>
      <c r="H67" s="1">
        <v>0.19700001180171967</v>
      </c>
      <c r="I67" s="1">
        <v>162</v>
      </c>
    </row>
    <row r="68" spans="1:9" x14ac:dyDescent="0.2">
      <c r="A68" t="s">
        <v>30</v>
      </c>
      <c r="B68" s="1"/>
      <c r="C68" s="1"/>
      <c r="D68" s="1"/>
      <c r="E68" s="1"/>
      <c r="F68" s="1"/>
      <c r="G68" s="1"/>
      <c r="H68" s="1">
        <v>0.36919999122619629</v>
      </c>
      <c r="I68" s="1">
        <v>152</v>
      </c>
    </row>
    <row r="69" spans="1:9" x14ac:dyDescent="0.2">
      <c r="A69" t="s">
        <v>30</v>
      </c>
      <c r="B69" s="1"/>
      <c r="C69" s="1"/>
      <c r="D69" s="1"/>
      <c r="E69" s="1"/>
      <c r="F69" s="1"/>
      <c r="G69" s="1"/>
      <c r="H69" s="1">
        <v>0.26020801067352295</v>
      </c>
      <c r="I69" s="1">
        <v>152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2"/>
  <sheetViews>
    <sheetView topLeftCell="A16" workbookViewId="0">
      <selection activeCell="C21" sqref="C21"/>
    </sheetView>
  </sheetViews>
  <sheetFormatPr baseColWidth="10" defaultColWidth="8.83203125" defaultRowHeight="15" x14ac:dyDescent="0.2"/>
  <cols>
    <col min="2" max="2" width="14.33203125" bestFit="1" customWidth="1"/>
    <col min="3" max="3" width="13.1640625" bestFit="1" customWidth="1"/>
  </cols>
  <sheetData>
    <row r="1" spans="1:3" x14ac:dyDescent="0.2">
      <c r="A1" t="s">
        <v>237</v>
      </c>
      <c r="B1" t="s">
        <v>238</v>
      </c>
      <c r="C1" t="s">
        <v>239</v>
      </c>
    </row>
    <row r="2" spans="1:3" x14ac:dyDescent="0.2">
      <c r="A2" s="1">
        <v>2001</v>
      </c>
      <c r="B2" s="1">
        <v>1907712841.5149996</v>
      </c>
      <c r="C2" s="1">
        <v>1809608838.5969992</v>
      </c>
    </row>
    <row r="3" spans="1:3" x14ac:dyDescent="0.2">
      <c r="A3" s="1">
        <v>2002</v>
      </c>
      <c r="B3" s="1">
        <v>1978356599.3119993</v>
      </c>
      <c r="C3" s="1">
        <v>1718478022.6360991</v>
      </c>
    </row>
    <row r="4" spans="1:3" x14ac:dyDescent="0.2">
      <c r="A4" s="1">
        <v>2003</v>
      </c>
      <c r="B4" s="1">
        <v>2005717763.3259997</v>
      </c>
      <c r="C4" s="1">
        <v>1801253510.772999</v>
      </c>
    </row>
    <row r="5" spans="1:3" x14ac:dyDescent="0.2">
      <c r="A5" s="1">
        <v>2004</v>
      </c>
      <c r="B5" s="1">
        <v>2092001682.1895001</v>
      </c>
      <c r="C5" s="1">
        <v>2034221288.7749996</v>
      </c>
    </row>
    <row r="6" spans="1:3" x14ac:dyDescent="0.2">
      <c r="A6" s="1">
        <v>2005</v>
      </c>
      <c r="B6" s="1">
        <v>2178571242.2135005</v>
      </c>
      <c r="C6" s="1">
        <v>2235882457.6200008</v>
      </c>
    </row>
    <row r="7" spans="1:3" x14ac:dyDescent="0.2">
      <c r="A7" s="1">
        <v>2006</v>
      </c>
      <c r="B7" s="1">
        <v>2316530714.8905001</v>
      </c>
      <c r="C7" s="1">
        <v>2402809965.5229993</v>
      </c>
    </row>
    <row r="8" spans="1:3" x14ac:dyDescent="0.2">
      <c r="A8" s="1">
        <v>2007</v>
      </c>
      <c r="B8" s="1">
        <v>2517921262.5009995</v>
      </c>
      <c r="C8" s="1">
        <v>2742897265.2619987</v>
      </c>
    </row>
    <row r="9" spans="1:3" x14ac:dyDescent="0.2">
      <c r="A9" s="1">
        <v>2008</v>
      </c>
      <c r="B9" s="1">
        <v>2598909180.8909998</v>
      </c>
      <c r="C9" s="1">
        <v>2468166705.0669985</v>
      </c>
    </row>
    <row r="10" spans="1:3" x14ac:dyDescent="0.2">
      <c r="A10" s="1">
        <v>2009</v>
      </c>
      <c r="B10" s="1">
        <v>2530489836.276999</v>
      </c>
      <c r="C10" s="1">
        <v>2040854504.1069982</v>
      </c>
    </row>
    <row r="11" spans="1:3" x14ac:dyDescent="0.2">
      <c r="A11" s="1">
        <v>2010</v>
      </c>
      <c r="B11" s="1">
        <v>2577261714.6054997</v>
      </c>
      <c r="C11" s="1">
        <v>2245550040.9539995</v>
      </c>
    </row>
    <row r="12" spans="1:3" x14ac:dyDescent="0.2">
      <c r="A12" s="1">
        <v>2011</v>
      </c>
      <c r="B12" s="1">
        <v>2640201216.4875011</v>
      </c>
      <c r="C12" s="1">
        <v>2551247725.1589994</v>
      </c>
    </row>
    <row r="13" spans="1:3" x14ac:dyDescent="0.2">
      <c r="A13" s="1">
        <v>2012</v>
      </c>
      <c r="B13" s="1">
        <v>2672076270.7139993</v>
      </c>
      <c r="C13" s="1">
        <v>2556975515.6369987</v>
      </c>
    </row>
    <row r="14" spans="1:3" x14ac:dyDescent="0.2">
      <c r="A14" s="1">
        <v>2013</v>
      </c>
      <c r="B14" s="1">
        <v>2763132333.427999</v>
      </c>
      <c r="C14" s="1">
        <v>2789511951.4850006</v>
      </c>
    </row>
    <row r="15" spans="1:3" x14ac:dyDescent="0.2">
      <c r="A15" s="1">
        <v>2014</v>
      </c>
      <c r="B15" s="1">
        <v>2944812609.6949997</v>
      </c>
      <c r="C15" s="1">
        <v>3123225018.7900004</v>
      </c>
    </row>
    <row r="16" spans="1:3" x14ac:dyDescent="0.2">
      <c r="A16" s="1">
        <v>2015</v>
      </c>
      <c r="B16" s="1">
        <v>3077784126.9039993</v>
      </c>
      <c r="C16" s="1">
        <v>3114138617.0539989</v>
      </c>
    </row>
    <row r="17" spans="1:3" x14ac:dyDescent="0.2">
      <c r="A17" s="1">
        <v>2016</v>
      </c>
      <c r="B17" s="1">
        <v>3169641135.4834995</v>
      </c>
      <c r="C17" s="1">
        <v>3092267202.783</v>
      </c>
    </row>
    <row r="18" spans="1:3" x14ac:dyDescent="0.2">
      <c r="A18" s="1">
        <v>2017</v>
      </c>
      <c r="B18" s="1">
        <v>3336193483.7934995</v>
      </c>
      <c r="C18" s="1">
        <v>3397379683.3770022</v>
      </c>
    </row>
    <row r="19" spans="1:3" x14ac:dyDescent="0.2">
      <c r="A19" s="1">
        <v>2018</v>
      </c>
      <c r="B19" s="1">
        <v>3428454891.5995011</v>
      </c>
      <c r="C19" s="1">
        <v>3467696597.0459995</v>
      </c>
    </row>
    <row r="20" spans="1:3" x14ac:dyDescent="0.2">
      <c r="A20" s="1">
        <v>2019</v>
      </c>
      <c r="B20" s="1">
        <v>3485100126.5159221</v>
      </c>
      <c r="C20" s="1">
        <v>3536553366.9489994</v>
      </c>
    </row>
    <row r="21" spans="1:3" x14ac:dyDescent="0.2">
      <c r="A21" s="1">
        <v>2020</v>
      </c>
      <c r="B21" s="1">
        <v>3494827845.0373673</v>
      </c>
      <c r="C21" s="1">
        <v>3440292375.3453298</v>
      </c>
    </row>
    <row r="22" spans="1:3" x14ac:dyDescent="0.2">
      <c r="A22" s="1">
        <v>2021</v>
      </c>
      <c r="B22" s="1">
        <v>3552236830.9236813</v>
      </c>
      <c r="C22" s="1">
        <v>3798132745.7383757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2"/>
  <sheetViews>
    <sheetView workbookViewId="0">
      <selection activeCell="B20" sqref="B20"/>
    </sheetView>
  </sheetViews>
  <sheetFormatPr baseColWidth="10" defaultColWidth="8.83203125" defaultRowHeight="15" x14ac:dyDescent="0.2"/>
  <sheetData>
    <row r="1" spans="1:3" x14ac:dyDescent="0.2">
      <c r="A1" t="s">
        <v>240</v>
      </c>
      <c r="B1" t="s">
        <v>241</v>
      </c>
      <c r="C1" t="s">
        <v>242</v>
      </c>
    </row>
    <row r="2" spans="1:3" x14ac:dyDescent="0.2">
      <c r="A2" s="1">
        <v>2001</v>
      </c>
      <c r="B2" s="1">
        <v>30261757.531799994</v>
      </c>
      <c r="C2" s="1">
        <v>29866016.898620605</v>
      </c>
    </row>
    <row r="3" spans="1:3" x14ac:dyDescent="0.2">
      <c r="A3" s="1">
        <v>2002</v>
      </c>
      <c r="B3" s="1">
        <v>32098140.825400017</v>
      </c>
      <c r="C3" s="1">
        <v>30420780.140472412</v>
      </c>
    </row>
    <row r="4" spans="1:3" x14ac:dyDescent="0.2">
      <c r="A4" s="1">
        <v>2003</v>
      </c>
      <c r="B4" s="1">
        <v>38767572.696800016</v>
      </c>
      <c r="C4" s="1">
        <v>34423581.27911377</v>
      </c>
    </row>
    <row r="5" spans="1:3" x14ac:dyDescent="0.2">
      <c r="A5" s="1">
        <v>2004</v>
      </c>
      <c r="B5" s="1">
        <v>48436023.000400007</v>
      </c>
      <c r="C5" s="1">
        <v>41581241.956420898</v>
      </c>
    </row>
    <row r="6" spans="1:3" x14ac:dyDescent="0.2">
      <c r="A6" s="1">
        <v>2005</v>
      </c>
      <c r="B6" s="1">
        <v>56841052.891600005</v>
      </c>
      <c r="C6" s="1">
        <v>48548604.325683594</v>
      </c>
    </row>
    <row r="7" spans="1:3" x14ac:dyDescent="0.2">
      <c r="A7" s="1">
        <v>2006</v>
      </c>
      <c r="B7" s="1">
        <v>62154923.17049998</v>
      </c>
      <c r="C7" s="1">
        <v>52518091.247802734</v>
      </c>
    </row>
    <row r="8" spans="1:3" x14ac:dyDescent="0.2">
      <c r="A8" s="1">
        <v>2007</v>
      </c>
      <c r="B8" s="1">
        <v>69571156.145999998</v>
      </c>
      <c r="C8" s="1">
        <v>60540218.893737793</v>
      </c>
    </row>
    <row r="9" spans="1:3" x14ac:dyDescent="0.2">
      <c r="A9" s="1">
        <v>2008</v>
      </c>
      <c r="B9" s="1">
        <v>74623741.453999966</v>
      </c>
      <c r="C9" s="1">
        <v>69098927.493835449</v>
      </c>
    </row>
    <row r="10" spans="1:3" x14ac:dyDescent="0.2">
      <c r="A10" s="1">
        <v>2009</v>
      </c>
      <c r="B10" s="1">
        <v>79039304.344000012</v>
      </c>
      <c r="C10" s="1">
        <v>68291802.777954102</v>
      </c>
    </row>
    <row r="11" spans="1:3" x14ac:dyDescent="0.2">
      <c r="A11" s="1">
        <v>2010</v>
      </c>
      <c r="B11" s="1">
        <v>88506233.779999971</v>
      </c>
      <c r="C11" s="1">
        <v>71511644.860473633</v>
      </c>
    </row>
    <row r="12" spans="1:3" x14ac:dyDescent="0.2">
      <c r="A12" s="1">
        <v>2011</v>
      </c>
      <c r="B12" s="1">
        <v>96485205.498000026</v>
      </c>
      <c r="C12" s="1">
        <v>77830972.259399414</v>
      </c>
    </row>
    <row r="13" spans="1:3" x14ac:dyDescent="0.2">
      <c r="A13" s="1">
        <v>2012</v>
      </c>
      <c r="B13" s="1">
        <v>102400639.23099998</v>
      </c>
      <c r="C13" s="1">
        <v>81817556.123046875</v>
      </c>
    </row>
    <row r="14" spans="1:3" x14ac:dyDescent="0.2">
      <c r="A14" s="1">
        <v>2013</v>
      </c>
      <c r="B14" s="1">
        <v>109573477.947</v>
      </c>
      <c r="C14" s="1">
        <v>88734484.773071289</v>
      </c>
    </row>
    <row r="15" spans="1:3" x14ac:dyDescent="0.2">
      <c r="A15" s="1">
        <v>2014</v>
      </c>
      <c r="B15" s="1">
        <v>112197498.03756902</v>
      </c>
      <c r="C15" s="1">
        <v>96948117.953491211</v>
      </c>
    </row>
    <row r="16" spans="1:3" x14ac:dyDescent="0.2">
      <c r="A16" s="1">
        <v>2015</v>
      </c>
      <c r="B16" s="1">
        <v>117659250.67116785</v>
      </c>
      <c r="C16" s="1">
        <v>108166836.81524658</v>
      </c>
    </row>
    <row r="17" spans="1:3" x14ac:dyDescent="0.2">
      <c r="A17" s="1">
        <v>2016</v>
      </c>
      <c r="B17" s="1">
        <v>122838898.60123397</v>
      </c>
      <c r="C17" s="1">
        <v>113059394.91424561</v>
      </c>
    </row>
    <row r="18" spans="1:3" x14ac:dyDescent="0.2">
      <c r="A18" s="1">
        <v>2017</v>
      </c>
      <c r="B18" s="1">
        <v>128518816.61003202</v>
      </c>
      <c r="C18" s="1">
        <v>120693031.97790527</v>
      </c>
    </row>
    <row r="19" spans="1:3" x14ac:dyDescent="0.2">
      <c r="A19" s="1">
        <v>2018</v>
      </c>
      <c r="B19" s="1">
        <v>145033257.51840001</v>
      </c>
      <c r="C19" s="1">
        <v>135272334.03405762</v>
      </c>
    </row>
    <row r="20" spans="1:3" x14ac:dyDescent="0.2">
      <c r="A20" s="1">
        <v>2019</v>
      </c>
      <c r="B20" s="1">
        <v>149207238.68800005</v>
      </c>
      <c r="C20" s="1">
        <v>141433997.01489258</v>
      </c>
    </row>
    <row r="21" spans="1:3" x14ac:dyDescent="0.2">
      <c r="A21" s="1">
        <v>2020</v>
      </c>
      <c r="B21" s="1">
        <v>109948973.17900002</v>
      </c>
      <c r="C21" s="1">
        <v>107867169.39892578</v>
      </c>
    </row>
    <row r="22" spans="1:3" x14ac:dyDescent="0.2">
      <c r="A22" s="1">
        <v>2021</v>
      </c>
      <c r="B22" s="1">
        <v>0</v>
      </c>
      <c r="C22" s="1">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1"/>
  <sheetViews>
    <sheetView workbookViewId="0">
      <selection activeCell="A26" sqref="A1:J26"/>
    </sheetView>
  </sheetViews>
  <sheetFormatPr baseColWidth="10" defaultColWidth="8.83203125" defaultRowHeight="15" x14ac:dyDescent="0.2"/>
  <cols>
    <col min="1" max="1" width="6.83203125" bestFit="1" customWidth="1"/>
    <col min="2" max="2" width="34.6640625" bestFit="1" customWidth="1"/>
    <col min="3" max="3" width="4.83203125" bestFit="1" customWidth="1"/>
    <col min="4" max="4" width="10.33203125" bestFit="1" customWidth="1"/>
    <col min="5" max="5" width="12" bestFit="1" customWidth="1"/>
    <col min="6" max="6" width="13.6640625" bestFit="1" customWidth="1"/>
    <col min="7" max="7" width="8.5" bestFit="1" customWidth="1"/>
    <col min="8" max="8" width="14.5" bestFit="1" customWidth="1"/>
    <col min="9" max="10" width="19.1640625" bestFit="1" customWidth="1"/>
  </cols>
  <sheetData>
    <row r="1" spans="1:10" x14ac:dyDescent="0.2">
      <c r="A1" t="s">
        <v>34</v>
      </c>
      <c r="B1" t="s">
        <v>5</v>
      </c>
      <c r="C1" t="s">
        <v>0</v>
      </c>
      <c r="D1" t="s">
        <v>176</v>
      </c>
      <c r="E1" t="s">
        <v>4</v>
      </c>
      <c r="F1" t="s">
        <v>31</v>
      </c>
      <c r="G1" t="s">
        <v>177</v>
      </c>
      <c r="H1" t="s">
        <v>178</v>
      </c>
      <c r="I1" t="s">
        <v>179</v>
      </c>
      <c r="J1" t="s">
        <v>180</v>
      </c>
    </row>
    <row r="2" spans="1:10" x14ac:dyDescent="0.2">
      <c r="A2" s="1">
        <v>5</v>
      </c>
      <c r="B2" t="s">
        <v>28</v>
      </c>
      <c r="C2" s="1">
        <v>2019</v>
      </c>
      <c r="D2" s="1">
        <v>980958</v>
      </c>
      <c r="E2" s="1">
        <v>-841459</v>
      </c>
      <c r="F2" s="1">
        <v>7829913</v>
      </c>
      <c r="G2" s="1">
        <v>139499</v>
      </c>
      <c r="H2" s="1">
        <v>1.781616173684597E-2</v>
      </c>
      <c r="I2" s="1">
        <v>179</v>
      </c>
      <c r="J2" s="1"/>
    </row>
    <row r="3" spans="1:10" x14ac:dyDescent="0.2">
      <c r="A3" s="1">
        <v>19</v>
      </c>
      <c r="B3" t="s">
        <v>43</v>
      </c>
      <c r="C3" s="1">
        <v>2018</v>
      </c>
      <c r="D3" s="1">
        <v>140074</v>
      </c>
      <c r="E3" s="1">
        <v>-119944</v>
      </c>
      <c r="F3" s="1">
        <v>6023770</v>
      </c>
      <c r="G3" s="1">
        <v>20130</v>
      </c>
      <c r="H3" s="1">
        <v>3.3417609520256519E-3</v>
      </c>
      <c r="I3" s="1"/>
      <c r="J3" s="1">
        <v>172</v>
      </c>
    </row>
    <row r="4" spans="1:10" x14ac:dyDescent="0.2">
      <c r="A4" s="1">
        <v>20</v>
      </c>
      <c r="B4" t="s">
        <v>44</v>
      </c>
      <c r="C4" s="1">
        <v>2018</v>
      </c>
      <c r="D4" s="1">
        <v>99370</v>
      </c>
      <c r="E4" s="1">
        <v>-89030</v>
      </c>
      <c r="F4" s="1">
        <v>2176106</v>
      </c>
      <c r="G4" s="1">
        <v>10340</v>
      </c>
      <c r="H4" s="1">
        <v>4.7516068443655968E-3</v>
      </c>
      <c r="I4" s="1"/>
      <c r="J4" s="1">
        <v>173</v>
      </c>
    </row>
    <row r="5" spans="1:10" x14ac:dyDescent="0.2">
      <c r="A5" s="1">
        <v>20</v>
      </c>
      <c r="B5" t="s">
        <v>44</v>
      </c>
      <c r="C5" s="1">
        <v>2019</v>
      </c>
      <c r="D5" s="1">
        <v>108920.94242170453</v>
      </c>
      <c r="E5" s="1">
        <v>-94371.8</v>
      </c>
      <c r="F5" s="1">
        <v>2246371.1935222405</v>
      </c>
      <c r="G5" s="1">
        <v>14549.142578125</v>
      </c>
      <c r="H5" s="1">
        <v>6.4767315052449703E-3</v>
      </c>
      <c r="I5" s="1">
        <v>173</v>
      </c>
      <c r="J5" s="1"/>
    </row>
    <row r="6" spans="1:10" x14ac:dyDescent="0.2">
      <c r="A6" s="1">
        <v>41</v>
      </c>
      <c r="B6" t="s">
        <v>16</v>
      </c>
      <c r="C6" s="1">
        <v>2018</v>
      </c>
      <c r="D6" s="1">
        <v>862696</v>
      </c>
      <c r="E6" s="1">
        <v>-1060761</v>
      </c>
      <c r="F6" s="1">
        <v>2700062</v>
      </c>
      <c r="G6" s="1">
        <v>-198065</v>
      </c>
      <c r="H6" s="1">
        <v>-7.3355719447135925E-2</v>
      </c>
      <c r="I6" s="1"/>
      <c r="J6" s="1">
        <v>6</v>
      </c>
    </row>
    <row r="7" spans="1:10" x14ac:dyDescent="0.2">
      <c r="A7" s="1">
        <v>41</v>
      </c>
      <c r="B7" t="s">
        <v>16</v>
      </c>
      <c r="C7" s="1">
        <v>2019</v>
      </c>
      <c r="D7" s="1">
        <v>1208535</v>
      </c>
      <c r="E7" s="1">
        <v>-1085717</v>
      </c>
      <c r="F7" s="1">
        <v>2974502</v>
      </c>
      <c r="G7" s="1">
        <v>122818</v>
      </c>
      <c r="H7" s="1">
        <v>4.1290272027254105E-2</v>
      </c>
      <c r="I7" s="1">
        <v>180</v>
      </c>
      <c r="J7" s="1"/>
    </row>
    <row r="8" spans="1:10" x14ac:dyDescent="0.2">
      <c r="A8" s="1">
        <v>63</v>
      </c>
      <c r="B8" t="s">
        <v>197</v>
      </c>
      <c r="C8" s="1">
        <v>2018</v>
      </c>
      <c r="D8" s="1">
        <v>413179.92599999998</v>
      </c>
      <c r="E8" s="1">
        <v>-896735.65099999995</v>
      </c>
      <c r="F8" s="1">
        <v>8034500.4239999996</v>
      </c>
      <c r="G8" s="1">
        <v>-483555.71875</v>
      </c>
      <c r="H8" s="1">
        <v>-6.0184914618730545E-2</v>
      </c>
      <c r="I8" s="1"/>
      <c r="J8" s="1">
        <v>9</v>
      </c>
    </row>
    <row r="9" spans="1:10" x14ac:dyDescent="0.2">
      <c r="A9" s="1">
        <v>73</v>
      </c>
      <c r="B9" t="s">
        <v>14</v>
      </c>
      <c r="C9" s="1">
        <v>2018</v>
      </c>
      <c r="D9" s="1">
        <v>2327377.0980000002</v>
      </c>
      <c r="E9" s="1">
        <v>-4421831.43</v>
      </c>
      <c r="F9" s="1">
        <v>22991116.84</v>
      </c>
      <c r="G9" s="1">
        <v>-2094454.375</v>
      </c>
      <c r="H9" s="1">
        <v>-9.1098420321941376E-2</v>
      </c>
      <c r="I9" s="1"/>
      <c r="J9" s="1">
        <v>3</v>
      </c>
    </row>
    <row r="10" spans="1:10" x14ac:dyDescent="0.2">
      <c r="A10" s="1">
        <v>73</v>
      </c>
      <c r="B10" t="s">
        <v>14</v>
      </c>
      <c r="C10" s="1">
        <v>2019</v>
      </c>
      <c r="D10" s="1">
        <v>2861963.088</v>
      </c>
      <c r="E10" s="1">
        <v>-4533275.9119999995</v>
      </c>
      <c r="F10" s="1">
        <v>22696734.276000001</v>
      </c>
      <c r="G10" s="1">
        <v>-1671312.875</v>
      </c>
      <c r="H10" s="1">
        <v>-7.3636710643768311E-2</v>
      </c>
      <c r="I10" s="1">
        <v>7</v>
      </c>
      <c r="J10" s="1"/>
    </row>
    <row r="11" spans="1:10" x14ac:dyDescent="0.2">
      <c r="A11" s="1">
        <v>94</v>
      </c>
      <c r="B11" t="s">
        <v>169</v>
      </c>
      <c r="C11" s="1">
        <v>2018</v>
      </c>
      <c r="D11" s="1">
        <v>262830</v>
      </c>
      <c r="E11" s="1">
        <v>-228437</v>
      </c>
      <c r="F11" s="1">
        <v>2554514</v>
      </c>
      <c r="G11" s="1">
        <v>34393</v>
      </c>
      <c r="H11" s="1">
        <v>1.346361730247736E-2</v>
      </c>
      <c r="I11" s="1"/>
      <c r="J11" s="1">
        <v>177</v>
      </c>
    </row>
    <row r="12" spans="1:10" x14ac:dyDescent="0.2">
      <c r="A12" s="1">
        <v>102</v>
      </c>
      <c r="B12" t="s">
        <v>170</v>
      </c>
      <c r="C12" s="1">
        <v>2018</v>
      </c>
      <c r="D12" s="1">
        <v>63046.345999999998</v>
      </c>
      <c r="E12" s="1">
        <v>-116007.633</v>
      </c>
      <c r="F12" s="1">
        <v>819449.89300000004</v>
      </c>
      <c r="G12" s="1">
        <v>-52961.28515625</v>
      </c>
      <c r="H12" s="1">
        <v>-6.4630292356014252E-2</v>
      </c>
      <c r="I12" s="1"/>
      <c r="J12" s="1">
        <v>8</v>
      </c>
    </row>
    <row r="13" spans="1:10" x14ac:dyDescent="0.2">
      <c r="A13" s="1">
        <v>102</v>
      </c>
      <c r="B13" t="s">
        <v>170</v>
      </c>
      <c r="C13" s="1">
        <v>2019</v>
      </c>
      <c r="D13" s="1">
        <v>69106.04229208878</v>
      </c>
      <c r="E13" s="1">
        <v>-122968.09098000001</v>
      </c>
      <c r="F13" s="1">
        <v>653635.1631688854</v>
      </c>
      <c r="G13" s="1">
        <v>-53862.046875</v>
      </c>
      <c r="H13" s="1">
        <v>-8.2403838634490967E-2</v>
      </c>
      <c r="I13" s="1">
        <v>5</v>
      </c>
      <c r="J13" s="1"/>
    </row>
    <row r="14" spans="1:10" x14ac:dyDescent="0.2">
      <c r="A14" s="1">
        <v>117</v>
      </c>
      <c r="B14" t="s">
        <v>198</v>
      </c>
      <c r="C14" s="1">
        <v>2018</v>
      </c>
      <c r="D14" s="1">
        <v>371806</v>
      </c>
      <c r="E14" s="1">
        <v>-274673</v>
      </c>
      <c r="F14" s="1">
        <v>13006366</v>
      </c>
      <c r="G14" s="1">
        <v>97133</v>
      </c>
      <c r="H14" s="1">
        <v>7.4681122787296772E-3</v>
      </c>
      <c r="I14" s="1"/>
      <c r="J14" s="1">
        <v>175</v>
      </c>
    </row>
    <row r="15" spans="1:10" x14ac:dyDescent="0.2">
      <c r="A15" s="1">
        <v>117</v>
      </c>
      <c r="B15" t="s">
        <v>198</v>
      </c>
      <c r="C15" s="1">
        <v>2019</v>
      </c>
      <c r="D15" s="1">
        <v>393226</v>
      </c>
      <c r="E15" s="1">
        <v>-321139</v>
      </c>
      <c r="F15" s="1">
        <v>14240056</v>
      </c>
      <c r="G15" s="1">
        <v>72087</v>
      </c>
      <c r="H15" s="1">
        <v>5.0622695125639439E-3</v>
      </c>
      <c r="I15" s="1">
        <v>172</v>
      </c>
      <c r="J15" s="1"/>
    </row>
    <row r="16" spans="1:10" x14ac:dyDescent="0.2">
      <c r="A16" s="1">
        <v>119</v>
      </c>
      <c r="B16" t="s">
        <v>128</v>
      </c>
      <c r="C16" s="1">
        <v>2018</v>
      </c>
      <c r="D16" s="1">
        <v>1414932</v>
      </c>
      <c r="E16" s="1">
        <v>-1094474</v>
      </c>
      <c r="F16" s="1">
        <v>38687962</v>
      </c>
      <c r="G16" s="1">
        <v>320458</v>
      </c>
      <c r="H16" s="1">
        <v>8.2831447944045067E-3</v>
      </c>
      <c r="I16" s="1"/>
      <c r="J16" s="1">
        <v>176</v>
      </c>
    </row>
    <row r="17" spans="1:10" x14ac:dyDescent="0.2">
      <c r="A17" s="1">
        <v>120</v>
      </c>
      <c r="B17" t="s">
        <v>171</v>
      </c>
      <c r="C17" s="1">
        <v>2018</v>
      </c>
      <c r="D17" s="1">
        <v>247300</v>
      </c>
      <c r="E17" s="1">
        <v>-158315</v>
      </c>
      <c r="F17" s="1">
        <v>5421010</v>
      </c>
      <c r="G17" s="1">
        <v>88985</v>
      </c>
      <c r="H17" s="1">
        <v>1.6414837911725044E-2</v>
      </c>
      <c r="I17" s="1"/>
      <c r="J17" s="1">
        <v>179</v>
      </c>
    </row>
    <row r="18" spans="1:10" x14ac:dyDescent="0.2">
      <c r="A18" s="1">
        <v>120</v>
      </c>
      <c r="B18" t="s">
        <v>171</v>
      </c>
      <c r="C18" s="1">
        <v>2019</v>
      </c>
      <c r="D18" s="1">
        <v>281241</v>
      </c>
      <c r="E18" s="1">
        <v>-191561</v>
      </c>
      <c r="F18" s="1">
        <v>6119152</v>
      </c>
      <c r="G18" s="1">
        <v>89680</v>
      </c>
      <c r="H18" s="1">
        <v>1.4655625447630882E-2</v>
      </c>
      <c r="I18" s="1">
        <v>177</v>
      </c>
      <c r="J18" s="1"/>
    </row>
    <row r="19" spans="1:10" x14ac:dyDescent="0.2">
      <c r="A19" s="1">
        <v>122</v>
      </c>
      <c r="B19" t="s">
        <v>172</v>
      </c>
      <c r="C19" s="1">
        <v>2018</v>
      </c>
      <c r="D19" s="1">
        <v>549447</v>
      </c>
      <c r="E19" s="1">
        <v>-307764</v>
      </c>
      <c r="F19" s="1">
        <v>13973990</v>
      </c>
      <c r="G19" s="1">
        <v>241683</v>
      </c>
      <c r="H19" s="1">
        <v>1.7295204102993011E-2</v>
      </c>
      <c r="I19" s="1"/>
      <c r="J19" s="1">
        <v>180</v>
      </c>
    </row>
    <row r="20" spans="1:10" x14ac:dyDescent="0.2">
      <c r="A20" s="1">
        <v>122</v>
      </c>
      <c r="B20" t="s">
        <v>172</v>
      </c>
      <c r="C20" s="1">
        <v>2019</v>
      </c>
      <c r="D20" s="1">
        <v>648405</v>
      </c>
      <c r="E20" s="1">
        <v>-392585</v>
      </c>
      <c r="F20" s="1">
        <v>15944952</v>
      </c>
      <c r="G20" s="1">
        <v>255820</v>
      </c>
      <c r="H20" s="1">
        <v>1.6043949872255325E-2</v>
      </c>
      <c r="I20" s="1">
        <v>178</v>
      </c>
      <c r="J20" s="1"/>
    </row>
    <row r="21" spans="1:10" x14ac:dyDescent="0.2">
      <c r="A21" s="1">
        <v>127</v>
      </c>
      <c r="B21" t="s">
        <v>173</v>
      </c>
      <c r="C21" s="1">
        <v>2019</v>
      </c>
      <c r="D21" s="1">
        <v>176123</v>
      </c>
      <c r="E21" s="1">
        <v>-156120</v>
      </c>
      <c r="F21" s="1">
        <v>1539625</v>
      </c>
      <c r="G21" s="1">
        <v>20003</v>
      </c>
      <c r="H21" s="1">
        <v>1.2992125004529953E-2</v>
      </c>
      <c r="I21" s="1">
        <v>176</v>
      </c>
      <c r="J21" s="1"/>
    </row>
    <row r="22" spans="1:10" x14ac:dyDescent="0.2">
      <c r="A22" s="1">
        <v>128</v>
      </c>
      <c r="B22" t="s">
        <v>174</v>
      </c>
      <c r="C22" s="1">
        <v>2018</v>
      </c>
      <c r="D22" s="1">
        <v>204415.98</v>
      </c>
      <c r="E22" s="1">
        <v>-167153.446</v>
      </c>
      <c r="F22" s="1">
        <v>2646911.7080000001</v>
      </c>
      <c r="G22" s="1">
        <v>37262.53515625</v>
      </c>
      <c r="H22" s="1">
        <v>1.4077739790081978E-2</v>
      </c>
      <c r="I22" s="1"/>
      <c r="J22" s="1">
        <v>178</v>
      </c>
    </row>
    <row r="23" spans="1:10" x14ac:dyDescent="0.2">
      <c r="A23" s="1">
        <v>145</v>
      </c>
      <c r="B23" t="s">
        <v>12</v>
      </c>
      <c r="C23" s="1">
        <v>2018</v>
      </c>
      <c r="D23" s="1">
        <v>487973.984</v>
      </c>
      <c r="E23" s="1">
        <v>-922837.09299999999</v>
      </c>
      <c r="F23" s="1">
        <v>3914180.4759999998</v>
      </c>
      <c r="G23" s="1">
        <v>-434863.09375</v>
      </c>
      <c r="H23" s="1">
        <v>-0.11109939962625504</v>
      </c>
      <c r="I23" s="1"/>
      <c r="J23" s="1">
        <v>1</v>
      </c>
    </row>
    <row r="24" spans="1:10" x14ac:dyDescent="0.2">
      <c r="A24" s="1">
        <v>145</v>
      </c>
      <c r="B24" t="s">
        <v>12</v>
      </c>
      <c r="C24" s="1">
        <v>2019</v>
      </c>
      <c r="D24" s="1">
        <v>534875.57828875689</v>
      </c>
      <c r="E24" s="1">
        <v>-978207.31858000008</v>
      </c>
      <c r="F24" s="1">
        <v>4164430.8049968597</v>
      </c>
      <c r="G24" s="1">
        <v>-443331.75</v>
      </c>
      <c r="H24" s="1">
        <v>-0.10645674169063568</v>
      </c>
      <c r="I24" s="1">
        <v>3</v>
      </c>
      <c r="J24" s="1"/>
    </row>
    <row r="25" spans="1:10" x14ac:dyDescent="0.2">
      <c r="A25" s="1">
        <v>149</v>
      </c>
      <c r="B25" t="s">
        <v>133</v>
      </c>
      <c r="C25" s="1">
        <v>2019</v>
      </c>
      <c r="D25" s="1">
        <v>1506580</v>
      </c>
      <c r="E25" s="1">
        <v>-1385951</v>
      </c>
      <c r="F25" s="1">
        <v>14337618</v>
      </c>
      <c r="G25" s="1">
        <v>120629</v>
      </c>
      <c r="H25" s="1">
        <v>8.4134619683027267E-3</v>
      </c>
      <c r="I25" s="1">
        <v>175</v>
      </c>
      <c r="J25" s="1"/>
    </row>
    <row r="26" spans="1:10" x14ac:dyDescent="0.2">
      <c r="A26" s="1">
        <v>151</v>
      </c>
      <c r="B26" t="s">
        <v>76</v>
      </c>
      <c r="C26" s="1">
        <v>2019</v>
      </c>
      <c r="D26" s="1">
        <v>126328.34391711652</v>
      </c>
      <c r="E26" s="1">
        <v>-424749.42000000004</v>
      </c>
      <c r="F26" s="1">
        <v>3916295.8810688904</v>
      </c>
      <c r="G26" s="1">
        <v>-298421.0625</v>
      </c>
      <c r="H26" s="1">
        <v>-7.6199822127819061E-2</v>
      </c>
      <c r="I26" s="1">
        <v>6</v>
      </c>
      <c r="J26" s="1"/>
    </row>
    <row r="27" spans="1:10" x14ac:dyDescent="0.2">
      <c r="A27" s="1">
        <v>152</v>
      </c>
      <c r="B27" t="s">
        <v>30</v>
      </c>
      <c r="C27" s="1">
        <v>2018</v>
      </c>
      <c r="D27" s="1">
        <v>865273</v>
      </c>
      <c r="E27" s="1">
        <v>-838389</v>
      </c>
      <c r="F27" s="1">
        <v>5341286</v>
      </c>
      <c r="G27" s="1">
        <v>26884</v>
      </c>
      <c r="H27" s="1">
        <v>5.0332448445260525E-3</v>
      </c>
      <c r="I27" s="1"/>
      <c r="J27" s="1">
        <v>174</v>
      </c>
    </row>
    <row r="28" spans="1:10" x14ac:dyDescent="0.2">
      <c r="A28" s="1">
        <v>152</v>
      </c>
      <c r="B28" t="s">
        <v>30</v>
      </c>
      <c r="C28" s="1">
        <v>2019</v>
      </c>
      <c r="D28" s="1">
        <v>896985</v>
      </c>
      <c r="E28" s="1">
        <v>-853623</v>
      </c>
      <c r="F28" s="1">
        <v>5688383</v>
      </c>
      <c r="G28" s="1">
        <v>43362</v>
      </c>
      <c r="H28" s="1">
        <v>7.622904609888792E-3</v>
      </c>
      <c r="I28" s="1">
        <v>174</v>
      </c>
      <c r="J28" s="1"/>
    </row>
    <row r="29" spans="1:10" x14ac:dyDescent="0.2">
      <c r="A29" s="1">
        <v>153</v>
      </c>
      <c r="B29" t="s">
        <v>17</v>
      </c>
      <c r="C29" s="1">
        <v>2019</v>
      </c>
      <c r="D29" s="1">
        <v>217785.79335315499</v>
      </c>
      <c r="E29" s="1">
        <v>-321119.01290000003</v>
      </c>
      <c r="F29" s="1">
        <v>1546383.0553294986</v>
      </c>
      <c r="G29" s="1">
        <v>-103333.21875</v>
      </c>
      <c r="H29" s="1">
        <v>-6.6822521388530731E-2</v>
      </c>
      <c r="I29" s="1">
        <v>9</v>
      </c>
      <c r="J29" s="1"/>
    </row>
    <row r="30" spans="1:10" x14ac:dyDescent="0.2">
      <c r="A30" s="1">
        <v>154</v>
      </c>
      <c r="B30" t="s">
        <v>175</v>
      </c>
      <c r="C30" s="1">
        <v>2018</v>
      </c>
      <c r="D30" s="1">
        <v>18342.114000000001</v>
      </c>
      <c r="E30" s="1">
        <v>-313324.65000000002</v>
      </c>
      <c r="F30" s="1">
        <v>2866303.8050000002</v>
      </c>
      <c r="G30" s="1">
        <v>-294982.53125</v>
      </c>
      <c r="H30" s="1">
        <v>-0.10291390866041183</v>
      </c>
      <c r="I30" s="1"/>
      <c r="J30" s="1">
        <v>2</v>
      </c>
    </row>
    <row r="31" spans="1:10" x14ac:dyDescent="0.2">
      <c r="A31" s="1">
        <v>154</v>
      </c>
      <c r="B31" t="s">
        <v>175</v>
      </c>
      <c r="C31" s="1">
        <v>2019</v>
      </c>
      <c r="D31" s="1">
        <v>18303.599999999999</v>
      </c>
      <c r="E31" s="1">
        <v>-312598.99900000001</v>
      </c>
      <c r="F31" s="1">
        <v>2670843.3560000001</v>
      </c>
      <c r="G31" s="1">
        <v>-294295.40625</v>
      </c>
      <c r="H31" s="1">
        <v>-0.11018819361925125</v>
      </c>
      <c r="I31" s="1">
        <v>2</v>
      </c>
      <c r="J31" s="1"/>
    </row>
    <row r="32" spans="1:10" x14ac:dyDescent="0.2">
      <c r="A32" s="1">
        <v>160</v>
      </c>
      <c r="B32" t="s">
        <v>82</v>
      </c>
      <c r="C32" s="1">
        <v>2018</v>
      </c>
      <c r="D32" s="1">
        <v>51459</v>
      </c>
      <c r="E32" s="1">
        <v>-169986</v>
      </c>
      <c r="F32" s="1">
        <v>1762196</v>
      </c>
      <c r="G32" s="1">
        <v>-118527</v>
      </c>
      <c r="H32" s="1">
        <v>-6.7260965704917908E-2</v>
      </c>
      <c r="I32" s="1"/>
      <c r="J32" s="1">
        <v>7</v>
      </c>
    </row>
    <row r="33" spans="1:10" x14ac:dyDescent="0.2">
      <c r="A33" s="1">
        <v>160</v>
      </c>
      <c r="B33" t="s">
        <v>82</v>
      </c>
      <c r="C33" s="1">
        <v>2019</v>
      </c>
      <c r="D33" s="1">
        <v>56404.979129299521</v>
      </c>
      <c r="E33" s="1">
        <v>-180185.16</v>
      </c>
      <c r="F33" s="1">
        <v>1726306.8891897497</v>
      </c>
      <c r="G33" s="1">
        <v>-123780.1796875</v>
      </c>
      <c r="H33" s="1">
        <v>-7.1702301502227783E-2</v>
      </c>
      <c r="I33" s="1">
        <v>8</v>
      </c>
      <c r="J33" s="1"/>
    </row>
    <row r="34" spans="1:10" x14ac:dyDescent="0.2">
      <c r="A34" s="1">
        <v>165</v>
      </c>
      <c r="B34" t="s">
        <v>136</v>
      </c>
      <c r="C34" s="1">
        <v>2018</v>
      </c>
      <c r="D34" s="1">
        <v>97177.755999999994</v>
      </c>
      <c r="E34" s="1">
        <v>-262852.614</v>
      </c>
      <c r="F34" s="1">
        <v>2048893.673</v>
      </c>
      <c r="G34" s="1">
        <v>-165674.859375</v>
      </c>
      <c r="H34" s="1">
        <v>-8.0860644578933716E-2</v>
      </c>
      <c r="I34" s="1"/>
      <c r="J34" s="1">
        <v>5</v>
      </c>
    </row>
    <row r="35" spans="1:10" x14ac:dyDescent="0.2">
      <c r="A35" s="1">
        <v>165</v>
      </c>
      <c r="B35" t="s">
        <v>136</v>
      </c>
      <c r="C35" s="1">
        <v>2019</v>
      </c>
      <c r="D35" s="1">
        <v>96050.884000000005</v>
      </c>
      <c r="E35" s="1">
        <v>-278623.77084000001</v>
      </c>
      <c r="F35" s="1">
        <v>1932879.4374887587</v>
      </c>
      <c r="G35" s="1">
        <v>-182572.890625</v>
      </c>
      <c r="H35" s="1">
        <v>-9.4456426799297333E-2</v>
      </c>
      <c r="I35" s="1">
        <v>4</v>
      </c>
      <c r="J35" s="1"/>
    </row>
    <row r="36" spans="1:10" x14ac:dyDescent="0.2">
      <c r="A36" s="1">
        <v>167</v>
      </c>
      <c r="B36" t="s">
        <v>85</v>
      </c>
      <c r="C36" s="1">
        <v>2018</v>
      </c>
      <c r="D36" s="1">
        <v>73829.343999999997</v>
      </c>
      <c r="E36" s="1">
        <v>-207057.16099999999</v>
      </c>
      <c r="F36" s="1">
        <v>1618219.37</v>
      </c>
      <c r="G36" s="1">
        <v>-133227.8125</v>
      </c>
      <c r="H36" s="1">
        <v>-8.2329884171485901E-2</v>
      </c>
      <c r="I36" s="1"/>
      <c r="J36" s="1">
        <v>4</v>
      </c>
    </row>
    <row r="37" spans="1:10" x14ac:dyDescent="0.2">
      <c r="A37" s="1">
        <v>167</v>
      </c>
      <c r="B37" t="s">
        <v>85</v>
      </c>
      <c r="C37" s="1">
        <v>2019</v>
      </c>
      <c r="D37" s="1">
        <v>80925.447588368886</v>
      </c>
      <c r="E37" s="1">
        <v>-219480.59066000002</v>
      </c>
      <c r="F37" s="1">
        <v>1192457.1914653955</v>
      </c>
      <c r="G37" s="1">
        <v>-138555.140625</v>
      </c>
      <c r="H37" s="1">
        <v>-0.11619296669960022</v>
      </c>
      <c r="I37" s="1">
        <v>1</v>
      </c>
      <c r="J37" s="1"/>
    </row>
    <row r="38" spans="1:10" x14ac:dyDescent="0.2">
      <c r="A38" s="1">
        <v>171</v>
      </c>
      <c r="B38" t="s">
        <v>88</v>
      </c>
      <c r="C38" s="1">
        <v>2018</v>
      </c>
      <c r="D38" s="1">
        <v>31471</v>
      </c>
      <c r="E38" s="1">
        <v>-95392</v>
      </c>
      <c r="F38" s="1">
        <v>1071413</v>
      </c>
      <c r="G38" s="1">
        <v>-63921</v>
      </c>
      <c r="H38" s="1">
        <v>-5.9660468250513077E-2</v>
      </c>
      <c r="I38" s="1"/>
      <c r="J38" s="1">
        <v>10</v>
      </c>
    </row>
    <row r="39" spans="1:10" x14ac:dyDescent="0.2">
      <c r="A39" s="1">
        <v>171</v>
      </c>
      <c r="B39" t="s">
        <v>88</v>
      </c>
      <c r="C39" s="1">
        <v>2019</v>
      </c>
      <c r="D39" s="1">
        <v>34495.833540841937</v>
      </c>
      <c r="E39" s="1">
        <v>-101115.52</v>
      </c>
      <c r="F39" s="1">
        <v>1068728.3971405569</v>
      </c>
      <c r="G39" s="1">
        <v>-66619.6875</v>
      </c>
      <c r="H39" s="1">
        <v>-6.2335468828678131E-2</v>
      </c>
      <c r="I39" s="1">
        <v>10</v>
      </c>
      <c r="J39" s="1"/>
    </row>
    <row r="40" spans="1:10" x14ac:dyDescent="0.2">
      <c r="A40" s="1">
        <v>189</v>
      </c>
      <c r="B40" t="s">
        <v>13</v>
      </c>
      <c r="C40" s="1">
        <v>2018</v>
      </c>
      <c r="D40" s="1">
        <v>8368.9619999999995</v>
      </c>
      <c r="E40" s="1">
        <v>-7432.5290000000005</v>
      </c>
      <c r="F40" s="1">
        <v>20062.366999999998</v>
      </c>
      <c r="G40" s="1">
        <v>936.4329833984375</v>
      </c>
      <c r="H40" s="1">
        <v>4.6676095575094223E-2</v>
      </c>
      <c r="I40" s="1"/>
      <c r="J40" s="1">
        <v>181</v>
      </c>
    </row>
    <row r="41" spans="1:10" x14ac:dyDescent="0.2">
      <c r="A41" s="1">
        <v>189</v>
      </c>
      <c r="B41" t="s">
        <v>13</v>
      </c>
      <c r="C41" s="1">
        <v>2019</v>
      </c>
      <c r="D41" s="1">
        <v>9173.3443507238917</v>
      </c>
      <c r="E41" s="1">
        <v>-7878.4807400000009</v>
      </c>
      <c r="F41" s="1">
        <v>22692.41692850049</v>
      </c>
      <c r="G41" s="1">
        <v>1294.8636474609375</v>
      </c>
      <c r="H41" s="1">
        <v>5.7061512023210526E-2</v>
      </c>
      <c r="I41" s="1">
        <v>181</v>
      </c>
      <c r="J41" s="1"/>
    </row>
  </sheetData>
  <sortState xmlns:xlrd2="http://schemas.microsoft.com/office/spreadsheetml/2017/richdata2" ref="A2:J41">
    <sortCondition ref="I2:I41"/>
    <sortCondition ref="J2:J4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7D334-D44A-45BA-BB57-549844A8900D}">
  <dimension ref="A1:I26"/>
  <sheetViews>
    <sheetView workbookViewId="0">
      <selection activeCell="C11" sqref="C11"/>
    </sheetView>
  </sheetViews>
  <sheetFormatPr baseColWidth="10" defaultColWidth="8.83203125" defaultRowHeight="15" x14ac:dyDescent="0.2"/>
  <cols>
    <col min="1" max="1" width="6.83203125" bestFit="1" customWidth="1"/>
    <col min="2" max="2" width="34.6640625" bestFit="1" customWidth="1"/>
    <col min="3" max="3" width="4.83203125" bestFit="1" customWidth="1"/>
    <col min="4" max="4" width="10.33203125" bestFit="1" customWidth="1"/>
    <col min="5" max="5" width="12" bestFit="1" customWidth="1"/>
    <col min="6" max="6" width="13.6640625" bestFit="1" customWidth="1"/>
    <col min="7" max="7" width="8.5" bestFit="1" customWidth="1"/>
    <col min="8" max="8" width="14.5" bestFit="1" customWidth="1"/>
  </cols>
  <sheetData>
    <row r="1" spans="1:9" x14ac:dyDescent="0.2">
      <c r="A1" t="s">
        <v>34</v>
      </c>
      <c r="B1" t="s">
        <v>5</v>
      </c>
      <c r="C1" t="s">
        <v>0</v>
      </c>
      <c r="D1" t="s">
        <v>176</v>
      </c>
      <c r="E1" t="s">
        <v>4</v>
      </c>
      <c r="F1" t="s">
        <v>31</v>
      </c>
      <c r="G1" t="s">
        <v>177</v>
      </c>
      <c r="H1" t="s">
        <v>178</v>
      </c>
      <c r="I1" s="4" t="s">
        <v>181</v>
      </c>
    </row>
    <row r="2" spans="1:9" x14ac:dyDescent="0.2">
      <c r="A2">
        <v>167</v>
      </c>
      <c r="B2" t="s">
        <v>85</v>
      </c>
      <c r="C2">
        <v>2019</v>
      </c>
      <c r="D2">
        <v>80925.447588368886</v>
      </c>
      <c r="E2">
        <v>-219480.59066000002</v>
      </c>
      <c r="F2">
        <v>1192457.1914653955</v>
      </c>
      <c r="G2">
        <v>-138555.140625</v>
      </c>
      <c r="H2" s="2">
        <v>-0.11619296669960022</v>
      </c>
      <c r="I2" t="s">
        <v>182</v>
      </c>
    </row>
    <row r="3" spans="1:9" x14ac:dyDescent="0.2">
      <c r="A3">
        <v>154</v>
      </c>
      <c r="B3" t="s">
        <v>175</v>
      </c>
      <c r="C3">
        <v>2019</v>
      </c>
      <c r="D3">
        <v>18303.599999999999</v>
      </c>
      <c r="E3">
        <v>-312598.99900000001</v>
      </c>
      <c r="F3">
        <v>2670843.3560000001</v>
      </c>
      <c r="G3">
        <v>-294295.40625</v>
      </c>
      <c r="H3" s="2">
        <v>-0.11018819361925125</v>
      </c>
      <c r="I3" s="7" t="s">
        <v>184</v>
      </c>
    </row>
    <row r="4" spans="1:9" x14ac:dyDescent="0.2">
      <c r="A4">
        <v>145</v>
      </c>
      <c r="B4" t="s">
        <v>12</v>
      </c>
      <c r="C4">
        <v>2019</v>
      </c>
      <c r="D4">
        <v>534875.57828875689</v>
      </c>
      <c r="E4">
        <v>-978207.31858000008</v>
      </c>
      <c r="F4">
        <v>4164430.8049968597</v>
      </c>
      <c r="G4">
        <v>-443331.75</v>
      </c>
      <c r="H4" s="2">
        <v>-0.10645674169063568</v>
      </c>
      <c r="I4" t="s">
        <v>185</v>
      </c>
    </row>
    <row r="5" spans="1:9" x14ac:dyDescent="0.2">
      <c r="A5">
        <v>73</v>
      </c>
      <c r="B5" t="s">
        <v>14</v>
      </c>
      <c r="C5">
        <v>2019</v>
      </c>
      <c r="D5">
        <v>2551072.8276627935</v>
      </c>
      <c r="E5">
        <v>-4687141.3158</v>
      </c>
      <c r="F5">
        <v>22192360.450417466</v>
      </c>
      <c r="G5">
        <v>-2136068.5</v>
      </c>
      <c r="H5" s="2">
        <v>-9.6252426505088806E-2</v>
      </c>
      <c r="I5" t="s">
        <v>185</v>
      </c>
    </row>
    <row r="6" spans="1:9" x14ac:dyDescent="0.2">
      <c r="A6">
        <v>165</v>
      </c>
      <c r="B6" t="s">
        <v>136</v>
      </c>
      <c r="C6">
        <v>2019</v>
      </c>
      <c r="D6">
        <v>96050.884000000005</v>
      </c>
      <c r="E6">
        <v>-278623.77084000001</v>
      </c>
      <c r="F6">
        <v>1932879.4374887587</v>
      </c>
      <c r="G6">
        <v>-182572.890625</v>
      </c>
      <c r="H6" s="2">
        <v>-9.4456426799297333E-2</v>
      </c>
      <c r="I6" t="s">
        <v>186</v>
      </c>
    </row>
    <row r="7" spans="1:9" x14ac:dyDescent="0.2">
      <c r="A7">
        <v>102</v>
      </c>
      <c r="B7" t="s">
        <v>170</v>
      </c>
      <c r="C7">
        <v>2019</v>
      </c>
      <c r="D7">
        <v>69106.04229208878</v>
      </c>
      <c r="E7">
        <v>-122968.09098000001</v>
      </c>
      <c r="F7">
        <v>653635.1631688854</v>
      </c>
      <c r="G7">
        <v>-53862.046875</v>
      </c>
      <c r="H7" s="2">
        <v>-8.2403838634490967E-2</v>
      </c>
      <c r="I7" t="s">
        <v>187</v>
      </c>
    </row>
    <row r="8" spans="1:9" x14ac:dyDescent="0.2">
      <c r="A8">
        <v>151</v>
      </c>
      <c r="B8" t="s">
        <v>76</v>
      </c>
      <c r="C8">
        <v>2019</v>
      </c>
      <c r="D8">
        <v>126328.34391711652</v>
      </c>
      <c r="E8">
        <v>-424749.42000000004</v>
      </c>
      <c r="F8">
        <v>3916295.8810688904</v>
      </c>
      <c r="G8">
        <v>-298421.0625</v>
      </c>
      <c r="H8" s="2">
        <v>-7.6199822127819061E-2</v>
      </c>
      <c r="I8" s="8" t="s">
        <v>188</v>
      </c>
    </row>
    <row r="9" spans="1:9" x14ac:dyDescent="0.2">
      <c r="A9">
        <v>160</v>
      </c>
      <c r="B9" t="s">
        <v>82</v>
      </c>
      <c r="C9">
        <v>2019</v>
      </c>
      <c r="D9">
        <v>56404.979129299521</v>
      </c>
      <c r="E9">
        <v>-180185.16</v>
      </c>
      <c r="F9">
        <v>1729173.3762175299</v>
      </c>
      <c r="G9">
        <v>-123780.1796875</v>
      </c>
      <c r="H9" s="2">
        <v>-7.1583442389965057E-2</v>
      </c>
      <c r="I9" s="4" t="s">
        <v>199</v>
      </c>
    </row>
    <row r="10" spans="1:9" x14ac:dyDescent="0.2">
      <c r="A10">
        <v>153</v>
      </c>
      <c r="B10" t="s">
        <v>17</v>
      </c>
      <c r="C10">
        <v>2019</v>
      </c>
      <c r="D10">
        <v>217785.79335315499</v>
      </c>
      <c r="E10">
        <v>-321119.01290000003</v>
      </c>
      <c r="F10">
        <v>1546383.0553294986</v>
      </c>
      <c r="G10">
        <v>-103333.21875</v>
      </c>
      <c r="H10" s="2">
        <v>-6.6822521388530731E-2</v>
      </c>
      <c r="I10" s="4" t="s">
        <v>199</v>
      </c>
    </row>
    <row r="11" spans="1:9" x14ac:dyDescent="0.2">
      <c r="A11">
        <v>171</v>
      </c>
      <c r="B11" t="s">
        <v>88</v>
      </c>
      <c r="C11">
        <v>2019</v>
      </c>
      <c r="D11">
        <v>34495.833540841937</v>
      </c>
      <c r="E11">
        <v>-101115.52</v>
      </c>
      <c r="F11">
        <v>1067524.3720056892</v>
      </c>
      <c r="G11">
        <v>-66619.6875</v>
      </c>
      <c r="H11" s="2">
        <v>-6.2405776232481003E-2</v>
      </c>
      <c r="I11" s="4" t="s">
        <v>199</v>
      </c>
    </row>
    <row r="12" spans="1:9" x14ac:dyDescent="0.2">
      <c r="A12">
        <v>63</v>
      </c>
      <c r="B12" t="s">
        <v>197</v>
      </c>
      <c r="C12">
        <v>2018</v>
      </c>
      <c r="D12">
        <v>413179.92599999998</v>
      </c>
      <c r="E12">
        <v>-896735.65099999995</v>
      </c>
      <c r="F12">
        <v>8034500.4239999996</v>
      </c>
      <c r="G12">
        <v>-483555.71875</v>
      </c>
      <c r="H12" s="2">
        <v>-6.0184914618730545E-2</v>
      </c>
      <c r="I12" s="4" t="s">
        <v>199</v>
      </c>
    </row>
    <row r="13" spans="1:9" x14ac:dyDescent="0.2">
      <c r="A13">
        <v>19</v>
      </c>
      <c r="B13" t="s">
        <v>43</v>
      </c>
      <c r="C13">
        <v>2018</v>
      </c>
      <c r="D13">
        <v>140074</v>
      </c>
      <c r="E13">
        <v>-119944</v>
      </c>
      <c r="F13">
        <v>6023770</v>
      </c>
      <c r="G13">
        <v>20130</v>
      </c>
      <c r="H13" s="2">
        <v>3.3417609520256519E-3</v>
      </c>
      <c r="I13" t="s">
        <v>196</v>
      </c>
    </row>
    <row r="14" spans="1:9" x14ac:dyDescent="0.2">
      <c r="A14">
        <v>20</v>
      </c>
      <c r="B14" t="s">
        <v>44</v>
      </c>
      <c r="C14">
        <v>2019</v>
      </c>
      <c r="D14">
        <v>108920.94242170453</v>
      </c>
      <c r="E14">
        <v>-94371.8</v>
      </c>
      <c r="F14">
        <v>2246371.1935222405</v>
      </c>
      <c r="G14">
        <v>14549.142578125</v>
      </c>
      <c r="H14" s="2">
        <v>6.4767315052449703E-3</v>
      </c>
      <c r="I14" t="s">
        <v>196</v>
      </c>
    </row>
    <row r="15" spans="1:9" x14ac:dyDescent="0.2">
      <c r="A15">
        <v>117</v>
      </c>
      <c r="B15" t="s">
        <v>198</v>
      </c>
      <c r="C15">
        <v>2018</v>
      </c>
      <c r="D15">
        <v>371806</v>
      </c>
      <c r="E15">
        <v>-274673</v>
      </c>
      <c r="F15">
        <v>13006366</v>
      </c>
      <c r="G15">
        <v>97133</v>
      </c>
      <c r="H15" s="2">
        <v>7.4681122787296772E-3</v>
      </c>
      <c r="I15" t="s">
        <v>193</v>
      </c>
    </row>
    <row r="16" spans="1:9" x14ac:dyDescent="0.2">
      <c r="A16">
        <v>119</v>
      </c>
      <c r="B16" t="s">
        <v>128</v>
      </c>
      <c r="C16">
        <v>2018</v>
      </c>
      <c r="D16">
        <v>1414932</v>
      </c>
      <c r="E16">
        <v>-1094474</v>
      </c>
      <c r="F16">
        <v>38687962</v>
      </c>
      <c r="G16">
        <v>320458</v>
      </c>
      <c r="H16" s="2">
        <v>8.2831447944045067E-3</v>
      </c>
      <c r="I16" t="s">
        <v>193</v>
      </c>
    </row>
    <row r="17" spans="1:9" x14ac:dyDescent="0.2">
      <c r="A17">
        <v>149</v>
      </c>
      <c r="B17" t="s">
        <v>133</v>
      </c>
      <c r="C17">
        <v>2019</v>
      </c>
      <c r="D17">
        <v>1506580</v>
      </c>
      <c r="E17">
        <v>-1385951</v>
      </c>
      <c r="F17">
        <v>14337618</v>
      </c>
      <c r="G17">
        <v>120629</v>
      </c>
      <c r="H17" s="2">
        <v>8.4134619683027267E-3</v>
      </c>
      <c r="I17" t="s">
        <v>195</v>
      </c>
    </row>
    <row r="18" spans="1:9" x14ac:dyDescent="0.2">
      <c r="A18">
        <v>152</v>
      </c>
      <c r="B18" t="s">
        <v>30</v>
      </c>
      <c r="C18">
        <v>2019</v>
      </c>
      <c r="D18">
        <v>948438.66973991692</v>
      </c>
      <c r="E18">
        <v>-888692.34000000008</v>
      </c>
      <c r="F18">
        <v>5631949.1394906817</v>
      </c>
      <c r="G18">
        <v>59746.328125</v>
      </c>
      <c r="H18" s="2">
        <v>1.0608463548123837E-2</v>
      </c>
      <c r="I18" t="s">
        <v>194</v>
      </c>
    </row>
    <row r="19" spans="1:9" x14ac:dyDescent="0.2">
      <c r="A19">
        <v>127</v>
      </c>
      <c r="B19" t="s">
        <v>173</v>
      </c>
      <c r="C19">
        <v>2019</v>
      </c>
      <c r="D19">
        <v>176123</v>
      </c>
      <c r="E19">
        <v>-156120</v>
      </c>
      <c r="F19">
        <v>1539625</v>
      </c>
      <c r="G19">
        <v>20003</v>
      </c>
      <c r="H19" s="2">
        <v>1.2992125004529953E-2</v>
      </c>
      <c r="I19" s="7" t="s">
        <v>191</v>
      </c>
    </row>
    <row r="20" spans="1:9" x14ac:dyDescent="0.2">
      <c r="A20">
        <v>94</v>
      </c>
      <c r="B20" t="s">
        <v>169</v>
      </c>
      <c r="C20">
        <v>2018</v>
      </c>
      <c r="D20">
        <v>262830</v>
      </c>
      <c r="E20">
        <v>-228437</v>
      </c>
      <c r="F20">
        <v>2554514</v>
      </c>
      <c r="G20">
        <v>34393</v>
      </c>
      <c r="H20" s="2">
        <v>1.346361730247736E-2</v>
      </c>
      <c r="I20" s="7" t="s">
        <v>200</v>
      </c>
    </row>
    <row r="21" spans="1:9" x14ac:dyDescent="0.2">
      <c r="A21">
        <v>120</v>
      </c>
      <c r="B21" t="s">
        <v>171</v>
      </c>
      <c r="C21">
        <v>2019</v>
      </c>
      <c r="D21">
        <v>281241</v>
      </c>
      <c r="E21">
        <v>-191561</v>
      </c>
      <c r="F21">
        <v>6119152</v>
      </c>
      <c r="G21">
        <v>89680</v>
      </c>
      <c r="H21" s="2">
        <v>1.4655625447630882E-2</v>
      </c>
      <c r="I21" t="s">
        <v>193</v>
      </c>
    </row>
    <row r="22" spans="1:9" x14ac:dyDescent="0.2">
      <c r="A22">
        <v>122</v>
      </c>
      <c r="B22" t="s">
        <v>172</v>
      </c>
      <c r="C22">
        <v>2019</v>
      </c>
      <c r="D22">
        <v>648405</v>
      </c>
      <c r="E22">
        <v>-392585</v>
      </c>
      <c r="F22">
        <v>15944952</v>
      </c>
      <c r="G22">
        <v>255820</v>
      </c>
      <c r="H22" s="2">
        <v>1.6043949872255325E-2</v>
      </c>
      <c r="I22" t="s">
        <v>193</v>
      </c>
    </row>
    <row r="23" spans="1:9" x14ac:dyDescent="0.2">
      <c r="A23">
        <v>128</v>
      </c>
      <c r="B23" t="s">
        <v>174</v>
      </c>
      <c r="C23">
        <v>2019</v>
      </c>
      <c r="D23">
        <v>224063.4113681826</v>
      </c>
      <c r="E23">
        <v>-177182.65276</v>
      </c>
      <c r="F23">
        <v>2873886.9249217478</v>
      </c>
      <c r="G23">
        <v>46880.7578125</v>
      </c>
      <c r="H23" s="2">
        <v>1.6312666237354279E-2</v>
      </c>
      <c r="I23" s="7" t="s">
        <v>192</v>
      </c>
    </row>
    <row r="24" spans="1:9" x14ac:dyDescent="0.2">
      <c r="A24">
        <v>5</v>
      </c>
      <c r="B24" t="s">
        <v>28</v>
      </c>
      <c r="C24">
        <v>2019</v>
      </c>
      <c r="D24">
        <v>980958</v>
      </c>
      <c r="E24">
        <v>-841459</v>
      </c>
      <c r="F24">
        <v>7829913</v>
      </c>
      <c r="G24">
        <v>139499</v>
      </c>
      <c r="H24" s="2">
        <v>1.781616173684597E-2</v>
      </c>
      <c r="I24" t="s">
        <v>191</v>
      </c>
    </row>
    <row r="25" spans="1:9" x14ac:dyDescent="0.2">
      <c r="A25">
        <v>41</v>
      </c>
      <c r="B25" t="s">
        <v>16</v>
      </c>
      <c r="C25">
        <v>2019</v>
      </c>
      <c r="D25">
        <v>1208535</v>
      </c>
      <c r="E25">
        <v>-1085717</v>
      </c>
      <c r="F25">
        <v>2974502</v>
      </c>
      <c r="G25">
        <v>122818</v>
      </c>
      <c r="H25" s="2">
        <v>4.1290272027254105E-2</v>
      </c>
      <c r="I25" t="s">
        <v>190</v>
      </c>
    </row>
    <row r="26" spans="1:9" x14ac:dyDescent="0.2">
      <c r="A26">
        <v>189</v>
      </c>
      <c r="B26" t="s">
        <v>13</v>
      </c>
      <c r="C26">
        <v>2019</v>
      </c>
      <c r="D26">
        <v>9173.3443507238917</v>
      </c>
      <c r="E26">
        <v>-7878.4807400000009</v>
      </c>
      <c r="F26">
        <v>22668.363454952181</v>
      </c>
      <c r="G26">
        <v>1294.8636474609375</v>
      </c>
      <c r="H26" s="2">
        <v>5.7122062891721725E-2</v>
      </c>
      <c r="I26" t="s">
        <v>189</v>
      </c>
    </row>
  </sheetData>
  <sortState xmlns:xlrd2="http://schemas.microsoft.com/office/spreadsheetml/2017/richdata2" ref="A2:I51">
    <sortCondition ref="H2:H51"/>
  </sortState>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workbookViewId="0">
      <selection activeCell="I26" sqref="I26"/>
    </sheetView>
  </sheetViews>
  <sheetFormatPr baseColWidth="10" defaultColWidth="8.83203125" defaultRowHeight="15" x14ac:dyDescent="0.2"/>
  <cols>
    <col min="1" max="1" width="4.83203125" bestFit="1" customWidth="1"/>
    <col min="2" max="2" width="16.6640625" bestFit="1" customWidth="1"/>
    <col min="3" max="3" width="14.33203125" bestFit="1" customWidth="1"/>
    <col min="4" max="4" width="19.6640625" bestFit="1" customWidth="1"/>
    <col min="6" max="6" width="16.6640625" bestFit="1" customWidth="1"/>
    <col min="7" max="7" width="14.33203125" bestFit="1" customWidth="1"/>
  </cols>
  <sheetData>
    <row r="1" spans="1:3" x14ac:dyDescent="0.2">
      <c r="A1" t="s">
        <v>230</v>
      </c>
      <c r="B1" t="s">
        <v>231</v>
      </c>
      <c r="C1" t="s">
        <v>232</v>
      </c>
    </row>
    <row r="2" spans="1:3" x14ac:dyDescent="0.2">
      <c r="A2" s="1">
        <v>2001</v>
      </c>
      <c r="B2" s="1">
        <v>1921409466.5000002</v>
      </c>
      <c r="C2" s="1">
        <v>1921062837.7249997</v>
      </c>
    </row>
    <row r="3" spans="1:3" x14ac:dyDescent="0.2">
      <c r="A3" s="1">
        <v>2002</v>
      </c>
      <c r="B3" s="1">
        <v>2131594903.7780006</v>
      </c>
      <c r="C3" s="1">
        <v>1991394852.553</v>
      </c>
    </row>
    <row r="4" spans="1:3" x14ac:dyDescent="0.2">
      <c r="A4" s="1">
        <v>2003</v>
      </c>
      <c r="B4" s="1">
        <v>2278630146.9439998</v>
      </c>
      <c r="C4" s="1">
        <v>2010430811.6849992</v>
      </c>
    </row>
    <row r="5" spans="1:3" x14ac:dyDescent="0.2">
      <c r="A5" s="1">
        <v>2004</v>
      </c>
      <c r="B5" s="1">
        <v>2426000033.5654988</v>
      </c>
      <c r="C5" s="1">
        <v>2093975251.7384999</v>
      </c>
    </row>
    <row r="6" spans="1:3" x14ac:dyDescent="0.2">
      <c r="A6" s="1">
        <v>2005</v>
      </c>
      <c r="B6" s="1">
        <v>2628616091.9360003</v>
      </c>
      <c r="C6" s="1">
        <v>2208447543.0854993</v>
      </c>
    </row>
    <row r="7" spans="1:3" x14ac:dyDescent="0.2">
      <c r="A7" s="1">
        <v>2006</v>
      </c>
      <c r="B7" s="1">
        <v>2804011813.5644999</v>
      </c>
      <c r="C7" s="1">
        <v>2349731192.2664995</v>
      </c>
    </row>
    <row r="8" spans="1:3" x14ac:dyDescent="0.2">
      <c r="A8" s="1">
        <v>2007</v>
      </c>
      <c r="B8" s="1">
        <v>3004571706.8085008</v>
      </c>
      <c r="C8" s="1">
        <v>2551504763.5009999</v>
      </c>
    </row>
    <row r="9" spans="1:3" x14ac:dyDescent="0.2">
      <c r="A9" s="1">
        <v>2008</v>
      </c>
      <c r="B9" s="1">
        <v>3180147011.1739998</v>
      </c>
      <c r="C9" s="1">
        <v>2631959768.8910012</v>
      </c>
    </row>
    <row r="10" spans="1:3" x14ac:dyDescent="0.2">
      <c r="A10" s="1">
        <v>2009</v>
      </c>
      <c r="B10" s="1">
        <v>3345835259.3789992</v>
      </c>
      <c r="C10" s="1">
        <v>2563355428.2770004</v>
      </c>
    </row>
    <row r="11" spans="1:3" x14ac:dyDescent="0.2">
      <c r="A11" s="1">
        <v>2010</v>
      </c>
      <c r="B11" s="1">
        <v>3505326729.0495</v>
      </c>
      <c r="C11" s="1">
        <v>2605856413.6054997</v>
      </c>
    </row>
    <row r="12" spans="1:3" x14ac:dyDescent="0.2">
      <c r="A12" s="1">
        <v>2011</v>
      </c>
      <c r="B12" s="1">
        <v>3652370127.4389992</v>
      </c>
      <c r="C12" s="1">
        <v>2668795915.4875002</v>
      </c>
    </row>
    <row r="13" spans="1:3" x14ac:dyDescent="0.2">
      <c r="A13" s="1">
        <v>2012</v>
      </c>
      <c r="B13" s="1">
        <v>3787402493.3819995</v>
      </c>
      <c r="C13" s="1">
        <v>2700670969.7139993</v>
      </c>
    </row>
    <row r="14" spans="1:3" x14ac:dyDescent="0.2">
      <c r="A14" s="1">
        <v>2013</v>
      </c>
      <c r="B14" s="1">
        <v>3940852877.3350005</v>
      </c>
      <c r="C14" s="1">
        <v>2791886873.5069995</v>
      </c>
    </row>
    <row r="15" spans="1:3" x14ac:dyDescent="0.2">
      <c r="A15" s="1">
        <v>2014</v>
      </c>
      <c r="B15" s="1">
        <v>4131840969.7805004</v>
      </c>
      <c r="C15" s="1">
        <v>2973567149.7739997</v>
      </c>
    </row>
    <row r="16" spans="1:3" x14ac:dyDescent="0.2">
      <c r="A16" s="1">
        <v>2015</v>
      </c>
      <c r="B16" s="1">
        <v>4328154968.1935005</v>
      </c>
      <c r="C16" s="1">
        <v>3107677487.559998</v>
      </c>
    </row>
    <row r="17" spans="1:3" x14ac:dyDescent="0.2">
      <c r="A17" s="1">
        <v>2016</v>
      </c>
      <c r="B17" s="1">
        <v>4563900292.473999</v>
      </c>
      <c r="C17" s="1">
        <v>3199534496.1395001</v>
      </c>
    </row>
    <row r="18" spans="1:3" x14ac:dyDescent="0.2">
      <c r="A18" s="1">
        <v>2017</v>
      </c>
      <c r="B18" s="1">
        <v>4772767969.3895025</v>
      </c>
      <c r="C18" s="1">
        <v>3366086844.4494991</v>
      </c>
    </row>
    <row r="19" spans="1:3" x14ac:dyDescent="0.2">
      <c r="A19" s="1">
        <v>2018</v>
      </c>
      <c r="B19" s="1">
        <v>4978918860.8692846</v>
      </c>
      <c r="C19" s="1">
        <v>3521043328.3915014</v>
      </c>
    </row>
    <row r="20" spans="1:3" x14ac:dyDescent="0.2">
      <c r="A20" s="1">
        <v>2019</v>
      </c>
      <c r="B20" s="1">
        <v>5191263318.223897</v>
      </c>
      <c r="C20" s="1">
        <v>3678059354.6929216</v>
      </c>
    </row>
    <row r="21" spans="1:3" x14ac:dyDescent="0.2">
      <c r="A21" s="1">
        <v>2020</v>
      </c>
      <c r="B21" s="1">
        <v>5431773445.63309</v>
      </c>
      <c r="C21" s="1">
        <v>3864903932.9943714</v>
      </c>
    </row>
    <row r="22" spans="1:3" x14ac:dyDescent="0.2">
      <c r="A22" s="1">
        <v>2021</v>
      </c>
      <c r="B22" s="1">
        <v>5600125469.7920008</v>
      </c>
      <c r="C22" s="1">
        <v>4047504021.5989656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78E0E-D488-4A89-B6E2-1EFBBC464B9D}">
  <dimension ref="A2:G11"/>
  <sheetViews>
    <sheetView workbookViewId="0">
      <selection activeCell="B13" sqref="B13"/>
    </sheetView>
  </sheetViews>
  <sheetFormatPr baseColWidth="10" defaultColWidth="8.83203125" defaultRowHeight="15" x14ac:dyDescent="0.2"/>
  <cols>
    <col min="1" max="1" width="13.33203125" bestFit="1" customWidth="1"/>
    <col min="2" max="2" width="14.6640625" bestFit="1" customWidth="1"/>
    <col min="3" max="3" width="17.5" bestFit="1" customWidth="1"/>
    <col min="4" max="4" width="15.6640625" bestFit="1" customWidth="1"/>
  </cols>
  <sheetData>
    <row r="2" spans="1:7" x14ac:dyDescent="0.2">
      <c r="A2" t="s">
        <v>203</v>
      </c>
      <c r="B2" t="s">
        <v>204</v>
      </c>
      <c r="C2" t="s">
        <v>201</v>
      </c>
      <c r="D2" t="s">
        <v>202</v>
      </c>
    </row>
    <row r="3" spans="1:7" x14ac:dyDescent="0.2">
      <c r="A3">
        <v>2006</v>
      </c>
      <c r="B3">
        <f>A3+12</f>
        <v>2018</v>
      </c>
      <c r="C3">
        <v>6.69825E-2</v>
      </c>
      <c r="D3">
        <v>5.2862100000000002E-2</v>
      </c>
      <c r="F3">
        <f>C3+1</f>
        <v>1.0669824999999999</v>
      </c>
      <c r="G3">
        <f>D3+1</f>
        <v>1.0528621</v>
      </c>
    </row>
    <row r="4" spans="1:7" x14ac:dyDescent="0.2">
      <c r="A4">
        <v>2007</v>
      </c>
      <c r="B4">
        <f t="shared" ref="B4:B10" si="0">A4+12</f>
        <v>2019</v>
      </c>
      <c r="C4">
        <v>8.3994299999999994E-2</v>
      </c>
      <c r="D4">
        <v>9.6114900000000003E-2</v>
      </c>
      <c r="F4">
        <f t="shared" ref="F4:G10" si="1">C4+1</f>
        <v>1.0839943000000001</v>
      </c>
      <c r="G4">
        <f t="shared" si="1"/>
        <v>1.0961148999999999</v>
      </c>
    </row>
    <row r="5" spans="1:7" x14ac:dyDescent="0.2">
      <c r="A5">
        <v>2008</v>
      </c>
      <c r="B5">
        <f t="shared" si="0"/>
        <v>2020</v>
      </c>
      <c r="C5">
        <v>7.7007900000000004E-2</v>
      </c>
      <c r="D5">
        <v>0.11826830000000001</v>
      </c>
      <c r="F5">
        <f t="shared" si="1"/>
        <v>1.0770078999999999</v>
      </c>
      <c r="G5">
        <f t="shared" si="1"/>
        <v>1.1182683</v>
      </c>
    </row>
    <row r="6" spans="1:7" x14ac:dyDescent="0.2">
      <c r="A6">
        <v>2009</v>
      </c>
      <c r="B6">
        <f t="shared" si="0"/>
        <v>2021</v>
      </c>
      <c r="C6">
        <v>3.8424899999999998E-2</v>
      </c>
      <c r="D6">
        <v>7.7089999999999997E-3</v>
      </c>
      <c r="F6">
        <f t="shared" si="1"/>
        <v>1.0384249000000001</v>
      </c>
      <c r="G6">
        <f t="shared" si="1"/>
        <v>1.007709</v>
      </c>
    </row>
    <row r="7" spans="1:7" x14ac:dyDescent="0.2">
      <c r="A7">
        <v>2010</v>
      </c>
      <c r="B7">
        <f t="shared" si="0"/>
        <v>2022</v>
      </c>
      <c r="C7">
        <v>6.7201200000000003E-2</v>
      </c>
      <c r="D7">
        <v>2.7178000000000001E-2</v>
      </c>
      <c r="F7">
        <f t="shared" si="1"/>
        <v>1.0672012</v>
      </c>
      <c r="G7">
        <f t="shared" si="1"/>
        <v>1.0271779999999999</v>
      </c>
    </row>
    <row r="8" spans="1:7" x14ac:dyDescent="0.2">
      <c r="A8">
        <v>2011</v>
      </c>
      <c r="B8">
        <f t="shared" si="0"/>
        <v>2023</v>
      </c>
      <c r="C8">
        <v>8.2766599999999996E-2</v>
      </c>
      <c r="D8">
        <v>6.7965200000000003E-2</v>
      </c>
      <c r="F8">
        <f t="shared" si="1"/>
        <v>1.0827666</v>
      </c>
      <c r="G8">
        <f t="shared" si="1"/>
        <v>1.0679651999999999</v>
      </c>
    </row>
    <row r="9" spans="1:7" x14ac:dyDescent="0.2">
      <c r="A9">
        <v>2012</v>
      </c>
      <c r="B9">
        <f t="shared" si="0"/>
        <v>2024</v>
      </c>
      <c r="C9">
        <v>5.9131400000000001E-2</v>
      </c>
      <c r="D9">
        <v>6.4824800000000002E-2</v>
      </c>
      <c r="F9">
        <f t="shared" si="1"/>
        <v>1.0591314000000001</v>
      </c>
      <c r="G9">
        <f t="shared" si="1"/>
        <v>1.0648248</v>
      </c>
    </row>
    <row r="10" spans="1:7" x14ac:dyDescent="0.2">
      <c r="A10">
        <v>2013</v>
      </c>
      <c r="B10">
        <f t="shared" si="0"/>
        <v>2025</v>
      </c>
      <c r="C10">
        <v>5.7502499999999998E-2</v>
      </c>
      <c r="D10">
        <v>6.1921900000000002E-2</v>
      </c>
      <c r="F10">
        <f t="shared" si="1"/>
        <v>1.0575025</v>
      </c>
      <c r="G10">
        <f t="shared" si="1"/>
        <v>1.0619219</v>
      </c>
    </row>
    <row r="11" spans="1:7" x14ac:dyDescent="0.2">
      <c r="C11" s="2">
        <f>GEOMEAN(F3:F10)-1</f>
        <v>6.6531863594137652E-2</v>
      </c>
      <c r="D11" s="2">
        <f>GEOMEAN(G3:G10)-1</f>
        <v>6.1598469664512212E-2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6"/>
  <sheetViews>
    <sheetView topLeftCell="A10" workbookViewId="0">
      <selection activeCell="C11" sqref="C11:C15"/>
    </sheetView>
  </sheetViews>
  <sheetFormatPr baseColWidth="10" defaultColWidth="8.83203125" defaultRowHeight="15" x14ac:dyDescent="0.2"/>
  <cols>
    <col min="1" max="1" width="4.83203125" bestFit="1" customWidth="1"/>
    <col min="2" max="2" width="10.1640625" bestFit="1" customWidth="1"/>
  </cols>
  <sheetData>
    <row r="1" spans="1:2" x14ac:dyDescent="0.2">
      <c r="A1" t="s">
        <v>0</v>
      </c>
      <c r="B1" t="s">
        <v>176</v>
      </c>
    </row>
    <row r="2" spans="1:2" x14ac:dyDescent="0.2">
      <c r="A2" s="1">
        <v>2001</v>
      </c>
      <c r="B2" s="1">
        <v>6394463.682</v>
      </c>
    </row>
    <row r="3" spans="1:2" x14ac:dyDescent="0.2">
      <c r="A3" s="1">
        <v>2002</v>
      </c>
      <c r="B3" s="1">
        <v>6484369.0059999973</v>
      </c>
    </row>
    <row r="4" spans="1:2" x14ac:dyDescent="0.2">
      <c r="A4" s="1">
        <v>2003</v>
      </c>
      <c r="B4" s="1">
        <v>7175345.9889999991</v>
      </c>
    </row>
    <row r="5" spans="1:2" x14ac:dyDescent="0.2">
      <c r="A5" s="1">
        <v>2004</v>
      </c>
      <c r="B5" s="1">
        <v>14800084.659999978</v>
      </c>
    </row>
    <row r="6" spans="1:2" x14ac:dyDescent="0.2">
      <c r="A6" s="1">
        <v>2005</v>
      </c>
      <c r="B6" s="1">
        <v>7897923.2809999976</v>
      </c>
    </row>
    <row r="7" spans="1:2" x14ac:dyDescent="0.2">
      <c r="A7" s="1">
        <v>2006</v>
      </c>
      <c r="B7" s="1">
        <v>8639988.6299999971</v>
      </c>
    </row>
    <row r="8" spans="1:2" x14ac:dyDescent="0.2">
      <c r="A8" s="1">
        <v>2007</v>
      </c>
      <c r="B8" s="1">
        <v>9680161.5629999992</v>
      </c>
    </row>
    <row r="9" spans="1:2" x14ac:dyDescent="0.2">
      <c r="A9" s="1">
        <v>2008</v>
      </c>
      <c r="B9" s="1">
        <v>11177579.120999996</v>
      </c>
    </row>
    <row r="10" spans="1:2" x14ac:dyDescent="0.2">
      <c r="A10" s="1">
        <v>2009</v>
      </c>
      <c r="B10" s="1">
        <v>11676226.342999997</v>
      </c>
    </row>
    <row r="11" spans="1:2" x14ac:dyDescent="0.2">
      <c r="A11" s="1">
        <v>2010</v>
      </c>
      <c r="B11" s="1">
        <v>13806222.616999999</v>
      </c>
    </row>
    <row r="12" spans="1:2" x14ac:dyDescent="0.2">
      <c r="A12" s="1">
        <v>2011</v>
      </c>
      <c r="B12" s="1">
        <v>13811952.888999997</v>
      </c>
    </row>
    <row r="13" spans="1:2" x14ac:dyDescent="0.2">
      <c r="A13" s="1">
        <v>2012</v>
      </c>
      <c r="B13" s="1">
        <v>15110502.828</v>
      </c>
    </row>
    <row r="14" spans="1:2" x14ac:dyDescent="0.2">
      <c r="A14" s="1">
        <v>2013</v>
      </c>
      <c r="B14" s="1">
        <v>17233815.432</v>
      </c>
    </row>
    <row r="15" spans="1:2" x14ac:dyDescent="0.2">
      <c r="A15" s="1">
        <v>2014</v>
      </c>
      <c r="B15" s="1">
        <v>18752446.175999999</v>
      </c>
    </row>
    <row r="16" spans="1:2" x14ac:dyDescent="0.2">
      <c r="A16" s="1">
        <v>2015</v>
      </c>
      <c r="B16" s="1">
        <v>20106301.613999996</v>
      </c>
    </row>
    <row r="17" spans="1:2" x14ac:dyDescent="0.2">
      <c r="A17" s="1">
        <v>2016</v>
      </c>
      <c r="B17" s="1">
        <v>21105649.07</v>
      </c>
    </row>
    <row r="18" spans="1:2" x14ac:dyDescent="0.2">
      <c r="A18" s="1">
        <v>2017</v>
      </c>
      <c r="B18" s="1">
        <v>22774456.472999997</v>
      </c>
    </row>
    <row r="19" spans="1:2" x14ac:dyDescent="0.2">
      <c r="A19" s="1">
        <v>2018</v>
      </c>
      <c r="B19" s="1">
        <v>23712593.938999999</v>
      </c>
    </row>
    <row r="20" spans="1:2" x14ac:dyDescent="0.2">
      <c r="A20" s="1">
        <v>2019</v>
      </c>
      <c r="B20" s="1">
        <v>26689834.779796183</v>
      </c>
    </row>
    <row r="21" spans="1:2" x14ac:dyDescent="0.2">
      <c r="A21" s="1">
        <v>2020</v>
      </c>
      <c r="B21" s="1">
        <v>28940072.120505877</v>
      </c>
    </row>
    <row r="22" spans="1:2" x14ac:dyDescent="0.2">
      <c r="A22" s="1">
        <v>2021</v>
      </c>
      <c r="B22" s="1">
        <v>29658960.090268191</v>
      </c>
    </row>
    <row r="23" spans="1:2" x14ac:dyDescent="0.2">
      <c r="A23" s="1">
        <v>2022</v>
      </c>
      <c r="B23" s="1">
        <v>30433494.890832487</v>
      </c>
    </row>
    <row r="24" spans="1:2" x14ac:dyDescent="0.2">
      <c r="A24" s="1">
        <v>2023</v>
      </c>
      <c r="B24" s="1">
        <v>32513235.461190488</v>
      </c>
    </row>
    <row r="25" spans="1:2" x14ac:dyDescent="0.2">
      <c r="A25" s="1">
        <v>2024</v>
      </c>
      <c r="B25" s="1">
        <v>34608262.777667738</v>
      </c>
    </row>
    <row r="26" spans="1:2" x14ac:dyDescent="0.2">
      <c r="A26" s="1">
        <v>2025</v>
      </c>
      <c r="B26" s="1">
        <v>36865970.836676732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51"/>
  <sheetViews>
    <sheetView topLeftCell="A10" workbookViewId="0">
      <selection activeCell="E47" sqref="E47"/>
    </sheetView>
  </sheetViews>
  <sheetFormatPr baseColWidth="10" defaultColWidth="8.83203125" defaultRowHeight="15" x14ac:dyDescent="0.2"/>
  <cols>
    <col min="3" max="3" width="11.83203125" bestFit="1" customWidth="1"/>
    <col min="4" max="4" width="9.83203125" bestFit="1" customWidth="1"/>
  </cols>
  <sheetData>
    <row r="1" spans="1:4" x14ac:dyDescent="0.2">
      <c r="A1" t="s">
        <v>0</v>
      </c>
      <c r="B1" t="s">
        <v>206</v>
      </c>
      <c r="C1" t="s">
        <v>1</v>
      </c>
      <c r="D1" t="s">
        <v>2</v>
      </c>
    </row>
    <row r="2" spans="1:4" x14ac:dyDescent="0.2">
      <c r="A2" s="1">
        <v>2001</v>
      </c>
      <c r="B2" s="1">
        <v>0</v>
      </c>
      <c r="C2" s="1">
        <v>11491828.294189453</v>
      </c>
      <c r="D2" s="1">
        <v>119851110.045</v>
      </c>
    </row>
    <row r="3" spans="1:4" x14ac:dyDescent="0.2">
      <c r="A3" s="1">
        <v>2002</v>
      </c>
      <c r="B3" s="1">
        <v>0</v>
      </c>
      <c r="C3" s="1">
        <v>14170615.491210938</v>
      </c>
      <c r="D3" s="1">
        <v>129695087.27</v>
      </c>
    </row>
    <row r="4" spans="1:4" x14ac:dyDescent="0.2">
      <c r="A4" s="1">
        <v>2003</v>
      </c>
      <c r="B4" s="1">
        <v>0</v>
      </c>
      <c r="C4" s="1">
        <v>16703532.097167969</v>
      </c>
      <c r="D4" s="1">
        <v>133912618.486</v>
      </c>
    </row>
    <row r="5" spans="1:4" x14ac:dyDescent="0.2">
      <c r="A5" s="1">
        <v>2004</v>
      </c>
      <c r="B5" s="1">
        <v>0</v>
      </c>
      <c r="C5" s="1">
        <v>17615630.633789062</v>
      </c>
      <c r="D5" s="1">
        <v>136127293.405</v>
      </c>
    </row>
    <row r="6" spans="1:4" x14ac:dyDescent="0.2">
      <c r="A6" s="1">
        <v>2005</v>
      </c>
      <c r="B6" s="1">
        <v>0</v>
      </c>
      <c r="C6" s="1">
        <v>18787518.169433594</v>
      </c>
      <c r="D6" s="1">
        <v>140246141.85099998</v>
      </c>
    </row>
    <row r="7" spans="1:4" x14ac:dyDescent="0.2">
      <c r="A7" s="1">
        <v>2006</v>
      </c>
      <c r="B7" s="1">
        <v>0</v>
      </c>
      <c r="C7" s="1">
        <v>18865383.514648438</v>
      </c>
      <c r="D7" s="1">
        <v>146776918.61799997</v>
      </c>
    </row>
    <row r="8" spans="1:4" x14ac:dyDescent="0.2">
      <c r="A8" s="1">
        <v>2007</v>
      </c>
      <c r="B8" s="1">
        <v>0</v>
      </c>
      <c r="C8" s="1">
        <v>19615349.841064453</v>
      </c>
      <c r="D8" s="1">
        <v>155650997.89999998</v>
      </c>
    </row>
    <row r="9" spans="1:4" x14ac:dyDescent="0.2">
      <c r="A9" s="1">
        <v>2008</v>
      </c>
      <c r="B9" s="1">
        <v>0</v>
      </c>
      <c r="C9" s="1">
        <v>21856435.151000977</v>
      </c>
      <c r="D9" s="1">
        <v>163934233.46700001</v>
      </c>
    </row>
    <row r="10" spans="1:4" x14ac:dyDescent="0.2">
      <c r="A10" s="1">
        <v>2009</v>
      </c>
      <c r="B10" s="1">
        <v>0</v>
      </c>
      <c r="C10" s="1">
        <v>27660640.472900391</v>
      </c>
      <c r="D10" s="1">
        <v>168906629.62100002</v>
      </c>
    </row>
    <row r="11" spans="1:4" x14ac:dyDescent="0.2">
      <c r="A11" s="1">
        <v>2010</v>
      </c>
      <c r="B11" s="1">
        <v>0</v>
      </c>
      <c r="C11" s="1">
        <v>31104038.99230957</v>
      </c>
      <c r="D11" s="1">
        <v>170599582.53099999</v>
      </c>
    </row>
    <row r="12" spans="1:4" x14ac:dyDescent="0.2">
      <c r="A12" s="1">
        <v>2011</v>
      </c>
      <c r="B12" s="1">
        <v>0</v>
      </c>
      <c r="C12" s="1">
        <v>31073235.470825195</v>
      </c>
      <c r="D12" s="1">
        <v>170765201.09999996</v>
      </c>
    </row>
    <row r="13" spans="1:4" x14ac:dyDescent="0.2">
      <c r="A13" s="1">
        <v>2012</v>
      </c>
      <c r="B13" s="1">
        <v>0</v>
      </c>
      <c r="C13" s="1">
        <v>32766753.032104492</v>
      </c>
      <c r="D13" s="1">
        <v>169609453.63599998</v>
      </c>
    </row>
    <row r="14" spans="1:4" x14ac:dyDescent="0.2">
      <c r="A14" s="1">
        <v>2013</v>
      </c>
      <c r="B14" s="1">
        <v>0</v>
      </c>
      <c r="C14" s="1">
        <v>33185715.776489258</v>
      </c>
      <c r="D14" s="1">
        <v>171119979.22400001</v>
      </c>
    </row>
    <row r="15" spans="1:4" x14ac:dyDescent="0.2">
      <c r="A15" s="1">
        <v>2014</v>
      </c>
      <c r="B15" s="1">
        <v>0</v>
      </c>
      <c r="C15" s="1">
        <v>32979188.184997559</v>
      </c>
      <c r="D15" s="1">
        <v>175209919.85099995</v>
      </c>
    </row>
    <row r="16" spans="1:4" x14ac:dyDescent="0.2">
      <c r="A16" s="1">
        <v>2015</v>
      </c>
      <c r="B16" s="1">
        <v>0</v>
      </c>
      <c r="C16" s="1">
        <v>33000672.534118652</v>
      </c>
      <c r="D16" s="1">
        <v>179409042.44400001</v>
      </c>
    </row>
    <row r="17" spans="1:4" x14ac:dyDescent="0.2">
      <c r="A17" s="1">
        <v>2016</v>
      </c>
      <c r="B17" s="1">
        <v>0</v>
      </c>
      <c r="C17" s="1">
        <v>37655094.285583496</v>
      </c>
      <c r="D17" s="1">
        <v>185723095.70300001</v>
      </c>
    </row>
    <row r="18" spans="1:4" x14ac:dyDescent="0.2">
      <c r="A18" s="1">
        <v>2017</v>
      </c>
      <c r="B18" s="1">
        <v>0</v>
      </c>
      <c r="C18" s="1">
        <v>35967562.623840332</v>
      </c>
      <c r="D18" s="1">
        <v>190907609.05550003</v>
      </c>
    </row>
    <row r="19" spans="1:4" x14ac:dyDescent="0.2">
      <c r="A19" s="1">
        <v>2018</v>
      </c>
      <c r="B19" s="1">
        <v>0</v>
      </c>
      <c r="C19" s="1">
        <v>39786728.808227539</v>
      </c>
      <c r="D19" s="1">
        <v>196828725.51999992</v>
      </c>
    </row>
    <row r="20" spans="1:4" x14ac:dyDescent="0.2">
      <c r="A20" s="1">
        <v>2019</v>
      </c>
      <c r="B20" s="1">
        <v>0</v>
      </c>
      <c r="C20" s="1">
        <v>35449265.528808594</v>
      </c>
      <c r="D20" s="1">
        <v>204080759.73551747</v>
      </c>
    </row>
    <row r="21" spans="1:4" x14ac:dyDescent="0.2">
      <c r="A21" s="1">
        <v>2020</v>
      </c>
      <c r="B21" s="1">
        <v>0</v>
      </c>
      <c r="C21" s="1">
        <v>51355068.302734375</v>
      </c>
      <c r="D21" s="1">
        <v>210718334.17504171</v>
      </c>
    </row>
    <row r="22" spans="1:4" x14ac:dyDescent="0.2">
      <c r="A22" s="1">
        <v>2021</v>
      </c>
      <c r="B22" s="1">
        <v>0</v>
      </c>
      <c r="C22" s="1">
        <v>56276448.335449219</v>
      </c>
      <c r="D22" s="1">
        <v>217580889.98180211</v>
      </c>
    </row>
    <row r="23" spans="1:4" x14ac:dyDescent="0.2">
      <c r="A23" s="1">
        <v>2022</v>
      </c>
      <c r="B23" s="1">
        <v>0</v>
      </c>
      <c r="C23" s="1">
        <v>61432413.273925781</v>
      </c>
      <c r="D23" s="1">
        <v>224676423.55568811</v>
      </c>
    </row>
    <row r="24" spans="1:4" x14ac:dyDescent="0.2">
      <c r="A24" s="1">
        <v>2023</v>
      </c>
      <c r="B24" s="1">
        <v>0</v>
      </c>
      <c r="C24" s="1">
        <v>69313778.783203125</v>
      </c>
      <c r="D24" s="1">
        <v>232013231.72935626</v>
      </c>
    </row>
    <row r="25" spans="1:4" x14ac:dyDescent="0.2">
      <c r="A25" s="1">
        <v>2024</v>
      </c>
      <c r="B25" s="1">
        <v>0</v>
      </c>
      <c r="C25" s="1">
        <v>68439290.5859375</v>
      </c>
      <c r="D25" s="1">
        <v>239599923.80451337</v>
      </c>
    </row>
    <row r="26" spans="1:4" x14ac:dyDescent="0.2">
      <c r="A26" s="1">
        <v>2025</v>
      </c>
      <c r="B26" s="1">
        <v>0</v>
      </c>
      <c r="C26" s="1">
        <v>72981793.454101562</v>
      </c>
      <c r="D26" s="1">
        <v>247445434.1058982</v>
      </c>
    </row>
    <row r="27" spans="1:4" x14ac:dyDescent="0.2">
      <c r="A27" s="1">
        <v>2001</v>
      </c>
      <c r="B27" s="1">
        <v>1</v>
      </c>
      <c r="C27" s="1">
        <v>18437413.665618896</v>
      </c>
      <c r="D27" s="1">
        <v>334595164.11199999</v>
      </c>
    </row>
    <row r="28" spans="1:4" x14ac:dyDescent="0.2">
      <c r="A28" s="1">
        <v>2002</v>
      </c>
      <c r="B28" s="1">
        <v>1</v>
      </c>
      <c r="C28" s="1">
        <v>24589041.228775024</v>
      </c>
      <c r="D28" s="1">
        <v>366403588.66599995</v>
      </c>
    </row>
    <row r="29" spans="1:4" x14ac:dyDescent="0.2">
      <c r="A29" s="1">
        <v>2003</v>
      </c>
      <c r="B29" s="1">
        <v>1</v>
      </c>
      <c r="C29" s="1">
        <v>34066326.673156738</v>
      </c>
      <c r="D29" s="1">
        <v>377726726.884</v>
      </c>
    </row>
    <row r="30" spans="1:4" x14ac:dyDescent="0.2">
      <c r="A30" s="1">
        <v>2004</v>
      </c>
      <c r="B30" s="1">
        <v>1</v>
      </c>
      <c r="C30" s="1">
        <v>40535483.356994629</v>
      </c>
      <c r="D30" s="1">
        <v>386982114.03750014</v>
      </c>
    </row>
    <row r="31" spans="1:4" x14ac:dyDescent="0.2">
      <c r="A31" s="1">
        <v>2005</v>
      </c>
      <c r="B31" s="1">
        <v>1</v>
      </c>
      <c r="C31" s="1">
        <v>46188240.723937988</v>
      </c>
      <c r="D31" s="1">
        <v>401372774.59299999</v>
      </c>
    </row>
    <row r="32" spans="1:4" x14ac:dyDescent="0.2">
      <c r="A32" s="1">
        <v>2006</v>
      </c>
      <c r="B32" s="1">
        <v>1</v>
      </c>
      <c r="C32" s="1">
        <v>49390599.913146973</v>
      </c>
      <c r="D32" s="1">
        <v>419806927.76120001</v>
      </c>
    </row>
    <row r="33" spans="1:4" x14ac:dyDescent="0.2">
      <c r="A33" s="1">
        <v>2007</v>
      </c>
      <c r="B33" s="1">
        <v>1</v>
      </c>
      <c r="C33" s="1">
        <v>52873347.778884888</v>
      </c>
      <c r="D33" s="1">
        <v>441338015.56840003</v>
      </c>
    </row>
    <row r="34" spans="1:4" x14ac:dyDescent="0.2">
      <c r="A34" s="1">
        <v>2008</v>
      </c>
      <c r="B34" s="1">
        <v>1</v>
      </c>
      <c r="C34" s="1">
        <v>56226011.760925293</v>
      </c>
      <c r="D34" s="1">
        <v>464328968.00249976</v>
      </c>
    </row>
    <row r="35" spans="1:4" x14ac:dyDescent="0.2">
      <c r="A35" s="1">
        <v>2009</v>
      </c>
      <c r="B35" s="1">
        <v>1</v>
      </c>
      <c r="C35" s="1">
        <v>67249151.414428711</v>
      </c>
      <c r="D35" s="1">
        <v>478376178.04600012</v>
      </c>
    </row>
    <row r="36" spans="1:4" x14ac:dyDescent="0.2">
      <c r="A36" s="1">
        <v>2010</v>
      </c>
      <c r="B36" s="1">
        <v>1</v>
      </c>
      <c r="C36" s="1">
        <v>74723289.015258789</v>
      </c>
      <c r="D36" s="1">
        <v>479437466.89350015</v>
      </c>
    </row>
    <row r="37" spans="1:4" x14ac:dyDescent="0.2">
      <c r="A37" s="1">
        <v>2011</v>
      </c>
      <c r="B37" s="1">
        <v>1</v>
      </c>
      <c r="C37" s="1">
        <v>78245039.875244141</v>
      </c>
      <c r="D37" s="1">
        <v>476243109.73200005</v>
      </c>
    </row>
    <row r="38" spans="1:4" x14ac:dyDescent="0.2">
      <c r="A38" s="1">
        <v>2012</v>
      </c>
      <c r="B38" s="1">
        <v>1</v>
      </c>
      <c r="C38" s="1">
        <v>82892394.773681641</v>
      </c>
      <c r="D38" s="1">
        <v>472958056.79899997</v>
      </c>
    </row>
    <row r="39" spans="1:4" x14ac:dyDescent="0.2">
      <c r="A39" s="1">
        <v>2013</v>
      </c>
      <c r="B39" s="1">
        <v>1</v>
      </c>
      <c r="C39" s="1">
        <v>84725910.305297852</v>
      </c>
      <c r="D39" s="1">
        <v>475915230.62730008</v>
      </c>
    </row>
    <row r="40" spans="1:4" x14ac:dyDescent="0.2">
      <c r="A40" s="1">
        <v>2014</v>
      </c>
      <c r="B40" s="1">
        <v>1</v>
      </c>
      <c r="C40" s="1">
        <v>86969753.579040527</v>
      </c>
      <c r="D40" s="1">
        <v>485889729.74450016</v>
      </c>
    </row>
    <row r="41" spans="1:4" x14ac:dyDescent="0.2">
      <c r="A41" s="1">
        <v>2015</v>
      </c>
      <c r="B41" s="1">
        <v>1</v>
      </c>
      <c r="C41" s="1">
        <v>91243905.786010742</v>
      </c>
      <c r="D41" s="1">
        <v>498091890.32300007</v>
      </c>
    </row>
    <row r="42" spans="1:4" x14ac:dyDescent="0.2">
      <c r="A42" s="1">
        <v>2016</v>
      </c>
      <c r="B42" s="1">
        <v>1</v>
      </c>
      <c r="C42" s="1">
        <v>96658104.723327637</v>
      </c>
      <c r="D42" s="1">
        <v>510589028.89810014</v>
      </c>
    </row>
    <row r="43" spans="1:4" x14ac:dyDescent="0.2">
      <c r="A43" s="1">
        <v>2017</v>
      </c>
      <c r="B43" s="1">
        <v>1</v>
      </c>
      <c r="C43" s="1">
        <v>99714739.960205078</v>
      </c>
      <c r="D43" s="1">
        <v>524967709.88199991</v>
      </c>
    </row>
    <row r="44" spans="1:4" x14ac:dyDescent="0.2">
      <c r="A44" s="1">
        <v>2018</v>
      </c>
      <c r="B44" s="1">
        <v>1</v>
      </c>
      <c r="C44" s="1">
        <v>100499105.19580078</v>
      </c>
      <c r="D44" s="1">
        <v>537127214.17910004</v>
      </c>
    </row>
    <row r="45" spans="1:4" x14ac:dyDescent="0.2">
      <c r="A45" s="1">
        <v>2019</v>
      </c>
      <c r="B45" s="1">
        <v>1</v>
      </c>
      <c r="C45" s="1">
        <v>101737253.9206543</v>
      </c>
      <c r="D45" s="1">
        <v>556613906.82471228</v>
      </c>
    </row>
    <row r="46" spans="1:4" x14ac:dyDescent="0.2">
      <c r="A46" s="1">
        <v>2020</v>
      </c>
      <c r="B46" s="1">
        <v>1</v>
      </c>
      <c r="C46" s="1">
        <v>97594654.139770508</v>
      </c>
      <c r="D46" s="1">
        <v>574802337.23388076</v>
      </c>
    </row>
    <row r="47" spans="1:4" x14ac:dyDescent="0.2">
      <c r="A47" s="1">
        <v>2021</v>
      </c>
      <c r="B47" s="1">
        <v>1</v>
      </c>
      <c r="C47" s="1">
        <v>108476502.02893066</v>
      </c>
      <c r="D47" s="1">
        <v>593592658.51975989</v>
      </c>
    </row>
    <row r="48" spans="1:4" x14ac:dyDescent="0.2">
      <c r="A48" s="1">
        <v>2022</v>
      </c>
      <c r="B48" s="1">
        <v>1</v>
      </c>
      <c r="C48" s="1">
        <v>120099740.64416504</v>
      </c>
      <c r="D48" s="1">
        <v>613005020.38963962</v>
      </c>
    </row>
    <row r="49" spans="1:4" x14ac:dyDescent="0.2">
      <c r="A49" s="1">
        <v>2023</v>
      </c>
      <c r="B49" s="1">
        <v>1</v>
      </c>
      <c r="C49" s="1">
        <v>133162142.54492188</v>
      </c>
      <c r="D49" s="1">
        <v>633060254.53361058</v>
      </c>
    </row>
    <row r="50" spans="1:4" x14ac:dyDescent="0.2">
      <c r="A50" s="1">
        <v>2024</v>
      </c>
      <c r="B50" s="1">
        <v>1</v>
      </c>
      <c r="C50" s="1">
        <v>144571961.77368164</v>
      </c>
      <c r="D50" s="1">
        <v>653779897.9532001</v>
      </c>
    </row>
    <row r="51" spans="1:4" x14ac:dyDescent="0.2">
      <c r="A51" s="1">
        <v>2025</v>
      </c>
      <c r="B51" s="1">
        <v>1</v>
      </c>
      <c r="C51" s="1">
        <v>151897069.61450195</v>
      </c>
      <c r="D51" s="1">
        <v>675186217.09645975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5"/>
  <sheetViews>
    <sheetView workbookViewId="0">
      <selection activeCell="C22" sqref="C22"/>
    </sheetView>
  </sheetViews>
  <sheetFormatPr baseColWidth="10" defaultColWidth="8.83203125" defaultRowHeight="15" x14ac:dyDescent="0.2"/>
  <sheetData>
    <row r="1" spans="1:3" x14ac:dyDescent="0.2">
      <c r="A1" t="s">
        <v>243</v>
      </c>
      <c r="B1" t="s">
        <v>244</v>
      </c>
      <c r="C1" t="s">
        <v>245</v>
      </c>
    </row>
    <row r="2" spans="1:3" x14ac:dyDescent="0.2">
      <c r="A2" s="1">
        <v>2000</v>
      </c>
      <c r="B2" s="1">
        <v>3.7464813541329495E-2</v>
      </c>
      <c r="C2" s="1"/>
    </row>
    <row r="3" spans="1:3" x14ac:dyDescent="0.2">
      <c r="A3" s="1">
        <v>2001</v>
      </c>
      <c r="B3" s="1">
        <v>3.6361645735302026E-2</v>
      </c>
      <c r="C3" s="1">
        <v>4.6625658869743347E-2</v>
      </c>
    </row>
    <row r="4" spans="1:3" x14ac:dyDescent="0.2">
      <c r="A4" s="1">
        <v>2002</v>
      </c>
      <c r="B4" s="1">
        <v>3.6594489805557427E-2</v>
      </c>
      <c r="C4" s="1">
        <v>4.9196355044841766E-2</v>
      </c>
    </row>
    <row r="5" spans="1:3" x14ac:dyDescent="0.2">
      <c r="A5" s="1">
        <v>2003</v>
      </c>
      <c r="B5" s="1">
        <v>3.6916181537921061E-2</v>
      </c>
      <c r="C5" s="1">
        <v>3.4747827798128128E-2</v>
      </c>
    </row>
    <row r="6" spans="1:3" x14ac:dyDescent="0.2">
      <c r="A6" s="1">
        <v>2004</v>
      </c>
      <c r="B6" s="1">
        <v>3.5952208494794038E-2</v>
      </c>
      <c r="C6" s="1">
        <v>2.4006854742765427E-2</v>
      </c>
    </row>
    <row r="7" spans="1:3" x14ac:dyDescent="0.2">
      <c r="A7" s="1">
        <v>2005</v>
      </c>
      <c r="B7" s="1">
        <v>3.6008765555146663E-2</v>
      </c>
      <c r="C7" s="1">
        <v>3.6586571484804153E-2</v>
      </c>
    </row>
    <row r="8" spans="1:3" x14ac:dyDescent="0.2">
      <c r="A8" s="1">
        <v>2006</v>
      </c>
      <c r="B8" s="1">
        <v>3.5815141807258664E-2</v>
      </c>
      <c r="C8" s="1">
        <v>4.9174092710018158E-2</v>
      </c>
    </row>
    <row r="9" spans="1:3" x14ac:dyDescent="0.2">
      <c r="A9" s="1">
        <v>2007</v>
      </c>
      <c r="B9" s="1">
        <v>3.6087102239164642E-2</v>
      </c>
      <c r="C9" s="1">
        <v>5.5298611521720886E-2</v>
      </c>
    </row>
    <row r="10" spans="1:3" x14ac:dyDescent="0.2">
      <c r="A10" s="1">
        <v>2008</v>
      </c>
      <c r="B10" s="1">
        <v>3.5992653831390997E-2</v>
      </c>
      <c r="C10" s="1">
        <v>5.3344953805208206E-2</v>
      </c>
    </row>
    <row r="11" spans="1:3" x14ac:dyDescent="0.2">
      <c r="A11" s="1">
        <v>2009</v>
      </c>
      <c r="B11" s="1">
        <v>3.6051591844540175E-2</v>
      </c>
      <c r="C11" s="1">
        <v>2.8155216947197914E-2</v>
      </c>
    </row>
    <row r="12" spans="1:3" x14ac:dyDescent="0.2">
      <c r="A12" s="1">
        <v>2010</v>
      </c>
      <c r="B12" s="1">
        <v>3.5621955116818836E-2</v>
      </c>
      <c r="C12" s="1">
        <v>1.3486250536516309E-3</v>
      </c>
    </row>
    <row r="13" spans="1:3" x14ac:dyDescent="0.2">
      <c r="A13" s="1">
        <v>2011</v>
      </c>
      <c r="B13" s="1">
        <v>3.4777102584728596E-2</v>
      </c>
      <c r="C13" s="1">
        <v>-3.8957681972533464E-3</v>
      </c>
    </row>
    <row r="14" spans="1:3" x14ac:dyDescent="0.2">
      <c r="A14" s="1">
        <v>2012</v>
      </c>
      <c r="B14" s="1">
        <v>3.4806028608468653E-2</v>
      </c>
      <c r="C14" s="1">
        <v>-4.8769698478281498E-3</v>
      </c>
    </row>
    <row r="15" spans="1:3" x14ac:dyDescent="0.2">
      <c r="A15" s="1">
        <v>2013</v>
      </c>
      <c r="B15" s="1">
        <v>3.4464483507042759E-2</v>
      </c>
      <c r="C15" s="1">
        <v>8.021283894777298E-3</v>
      </c>
    </row>
    <row r="16" spans="1:3" x14ac:dyDescent="0.2">
      <c r="A16" s="1">
        <v>2014</v>
      </c>
      <c r="B16" s="1">
        <v>3.4265861976545887E-2</v>
      </c>
      <c r="C16" s="1">
        <v>2.4387886747717857E-2</v>
      </c>
    </row>
    <row r="17" spans="1:3" x14ac:dyDescent="0.2">
      <c r="A17" s="1">
        <v>2015</v>
      </c>
      <c r="B17" s="1">
        <v>3.3247939612375516E-2</v>
      </c>
      <c r="C17" s="1">
        <v>2.6033734902739525E-2</v>
      </c>
    </row>
    <row r="18" spans="1:3" x14ac:dyDescent="0.2">
      <c r="A18" s="1">
        <v>2016</v>
      </c>
      <c r="B18" s="1">
        <v>3.2543831244936518E-2</v>
      </c>
      <c r="C18" s="1">
        <v>2.8779903426766396E-2</v>
      </c>
    </row>
    <row r="19" spans="1:3" x14ac:dyDescent="0.2">
      <c r="A19" s="1">
        <v>2017</v>
      </c>
      <c r="B19" s="1">
        <v>3.1476884495795943E-2</v>
      </c>
      <c r="C19" s="1">
        <v>2.9220337048172951E-2</v>
      </c>
    </row>
    <row r="20" spans="1:3" x14ac:dyDescent="0.2">
      <c r="A20" s="1">
        <v>2018</v>
      </c>
      <c r="B20" s="1">
        <v>3.062772817118653E-2</v>
      </c>
      <c r="C20" s="1">
        <v>3.0705755576491356E-2</v>
      </c>
    </row>
    <row r="21" spans="1:3" x14ac:dyDescent="0.2">
      <c r="A21" s="1">
        <v>2019</v>
      </c>
      <c r="B21" s="1">
        <v>3.020190115118216E-2</v>
      </c>
      <c r="C21" s="1">
        <v>3.6714468151330948E-2</v>
      </c>
    </row>
    <row r="22" spans="1:3" x14ac:dyDescent="0.2">
      <c r="A22" s="1">
        <v>2020</v>
      </c>
      <c r="B22" s="1">
        <v>3.0222380743867534E-2</v>
      </c>
      <c r="C22" s="1">
        <v>-5.438072606921196E-2</v>
      </c>
    </row>
    <row r="23" spans="1:3" x14ac:dyDescent="0.2">
      <c r="A23" s="1">
        <v>2021</v>
      </c>
      <c r="B23" s="1">
        <v>3.0015736216973444E-2</v>
      </c>
      <c r="C23" s="1">
        <v>6.9996509701013565E-3</v>
      </c>
    </row>
    <row r="24" spans="1:3" x14ac:dyDescent="0.2">
      <c r="A24" s="1">
        <v>2022</v>
      </c>
      <c r="B24" s="1">
        <v>3.0118433213199076E-2</v>
      </c>
      <c r="C24" s="1">
        <v>-6.2477231025695801E-2</v>
      </c>
    </row>
    <row r="25" spans="1:3" x14ac:dyDescent="0.2">
      <c r="A25" s="1"/>
      <c r="B25" s="1">
        <v>2.7499999999999997E-2</v>
      </c>
      <c r="C25" s="1">
        <v>-0.1974765807390213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2"/>
  <sheetViews>
    <sheetView workbookViewId="0">
      <selection activeCell="D22" sqref="D22"/>
    </sheetView>
  </sheetViews>
  <sheetFormatPr baseColWidth="10" defaultColWidth="8.83203125" defaultRowHeight="15" x14ac:dyDescent="0.2"/>
  <cols>
    <col min="2" max="2" width="19.33203125" bestFit="1" customWidth="1"/>
    <col min="3" max="3" width="9.83203125" bestFit="1" customWidth="1"/>
    <col min="4" max="4" width="14.83203125" bestFit="1" customWidth="1"/>
    <col min="7" max="7" width="12" bestFit="1" customWidth="1"/>
  </cols>
  <sheetData>
    <row r="1" spans="1:4" x14ac:dyDescent="0.2">
      <c r="A1" t="s">
        <v>455</v>
      </c>
      <c r="B1" t="s">
        <v>456</v>
      </c>
      <c r="C1" t="s">
        <v>457</v>
      </c>
      <c r="D1" t="s">
        <v>458</v>
      </c>
    </row>
    <row r="2" spans="1:4" x14ac:dyDescent="0.2">
      <c r="A2" s="1">
        <v>2001</v>
      </c>
      <c r="B2" s="1">
        <v>112413693.39096069</v>
      </c>
      <c r="C2" s="1">
        <v>425774339.63199997</v>
      </c>
      <c r="D2" s="1">
        <v>0.26402175426483154</v>
      </c>
    </row>
    <row r="3" spans="1:4" x14ac:dyDescent="0.2">
      <c r="A3" s="1">
        <v>2002</v>
      </c>
      <c r="B3" s="1">
        <v>154960777.93936157</v>
      </c>
      <c r="C3" s="1">
        <v>465279204.54000002</v>
      </c>
      <c r="D3" s="1">
        <v>0.33304899930953979</v>
      </c>
    </row>
    <row r="4" spans="1:4" x14ac:dyDescent="0.2">
      <c r="A4" s="1">
        <v>2003</v>
      </c>
      <c r="B4" s="1">
        <v>153803391.07495117</v>
      </c>
      <c r="C4" s="1">
        <v>480383131.66299999</v>
      </c>
      <c r="D4" s="1">
        <v>0.32016816735267639</v>
      </c>
    </row>
    <row r="5" spans="1:4" x14ac:dyDescent="0.2">
      <c r="A5" s="1">
        <v>2004</v>
      </c>
      <c r="B5" s="1">
        <v>161199228.23248291</v>
      </c>
      <c r="C5" s="1">
        <v>490764020.10750002</v>
      </c>
      <c r="D5" s="1">
        <v>0.32846587896347046</v>
      </c>
    </row>
    <row r="6" spans="1:4" x14ac:dyDescent="0.2">
      <c r="A6" s="1">
        <v>2005</v>
      </c>
      <c r="B6" s="1">
        <v>174509110.49194336</v>
      </c>
      <c r="C6" s="1">
        <v>508229050.30700004</v>
      </c>
      <c r="D6" s="1">
        <v>0.34336704015731812</v>
      </c>
    </row>
    <row r="7" spans="1:4" x14ac:dyDescent="0.2">
      <c r="A7" s="1">
        <v>2006</v>
      </c>
      <c r="B7" s="1">
        <v>191633274.03540039</v>
      </c>
      <c r="C7" s="1">
        <v>532043754.42919999</v>
      </c>
      <c r="D7" s="1">
        <v>0.36018329858779907</v>
      </c>
    </row>
    <row r="8" spans="1:4" x14ac:dyDescent="0.2">
      <c r="A8" s="1">
        <v>2007</v>
      </c>
      <c r="B8" s="1">
        <v>199337444.89160156</v>
      </c>
      <c r="C8" s="1">
        <v>560753238.03590012</v>
      </c>
      <c r="D8" s="1">
        <v>0.35548156499862671</v>
      </c>
    </row>
    <row r="9" spans="1:4" x14ac:dyDescent="0.2">
      <c r="A9" s="1">
        <v>2008</v>
      </c>
      <c r="B9" s="1">
        <v>220620595.09326172</v>
      </c>
      <c r="C9" s="1">
        <v>590599944.40749991</v>
      </c>
      <c r="D9" s="1">
        <v>0.37355336546897888</v>
      </c>
    </row>
    <row r="10" spans="1:4" x14ac:dyDescent="0.2">
      <c r="A10" s="1">
        <v>2009</v>
      </c>
      <c r="B10" s="1">
        <v>233009778.35888672</v>
      </c>
      <c r="C10" s="1">
        <v>607634318.9914999</v>
      </c>
      <c r="D10" s="1">
        <v>0.38347041606903076</v>
      </c>
    </row>
    <row r="11" spans="1:4" x14ac:dyDescent="0.2">
      <c r="A11" s="1">
        <v>2010</v>
      </c>
      <c r="B11" s="1">
        <v>239116874.41845703</v>
      </c>
      <c r="C11" s="1">
        <v>608889484.33349979</v>
      </c>
      <c r="D11" s="1">
        <v>0.39270982146263123</v>
      </c>
    </row>
    <row r="12" spans="1:4" x14ac:dyDescent="0.2">
      <c r="A12" s="1">
        <v>2011</v>
      </c>
      <c r="B12" s="1">
        <v>237482493.92126465</v>
      </c>
      <c r="C12" s="1">
        <v>606450052.48500001</v>
      </c>
      <c r="D12" s="1">
        <v>0.39159446954727173</v>
      </c>
    </row>
    <row r="13" spans="1:4" x14ac:dyDescent="0.2">
      <c r="A13" s="1">
        <v>2012</v>
      </c>
      <c r="B13" s="1">
        <v>245571550.38623047</v>
      </c>
      <c r="C13" s="1">
        <v>602205209.12099993</v>
      </c>
      <c r="D13" s="1">
        <v>0.40778714418411255</v>
      </c>
    </row>
    <row r="14" spans="1:4" x14ac:dyDescent="0.2">
      <c r="A14" s="1">
        <v>2013</v>
      </c>
      <c r="B14" s="1">
        <v>252606501.56945801</v>
      </c>
      <c r="C14" s="1">
        <v>606622072.12179995</v>
      </c>
      <c r="D14" s="1">
        <v>0.41641494631767273</v>
      </c>
    </row>
    <row r="15" spans="1:4" x14ac:dyDescent="0.2">
      <c r="A15" s="1">
        <v>2014</v>
      </c>
      <c r="B15" s="1">
        <v>258353874.27624512</v>
      </c>
      <c r="C15" s="1">
        <v>620458865.31650031</v>
      </c>
      <c r="D15" s="1">
        <v>0.41639161109924316</v>
      </c>
    </row>
    <row r="16" spans="1:4" x14ac:dyDescent="0.2">
      <c r="A16" s="1">
        <v>2015</v>
      </c>
      <c r="B16" s="1">
        <v>266785570.3223877</v>
      </c>
      <c r="C16" s="1">
        <v>635998431.39550006</v>
      </c>
      <c r="D16" s="1">
        <v>0.41947519779205322</v>
      </c>
    </row>
    <row r="17" spans="1:4" x14ac:dyDescent="0.2">
      <c r="A17" s="1">
        <v>2016</v>
      </c>
      <c r="B17" s="1">
        <v>278735887.82141113</v>
      </c>
      <c r="C17" s="1">
        <v>653884327.9995997</v>
      </c>
      <c r="D17" s="1">
        <v>0.42627707123756409</v>
      </c>
    </row>
    <row r="18" spans="1:4" x14ac:dyDescent="0.2">
      <c r="A18" s="1">
        <v>2017</v>
      </c>
      <c r="B18" s="1">
        <v>286616569.76635742</v>
      </c>
      <c r="C18" s="1">
        <v>672466632.46850002</v>
      </c>
      <c r="D18" s="1">
        <v>0.42621678113937378</v>
      </c>
    </row>
    <row r="19" spans="1:4" x14ac:dyDescent="0.2">
      <c r="A19" s="1">
        <v>2018</v>
      </c>
      <c r="B19" s="1">
        <v>279221366.96264648</v>
      </c>
      <c r="C19" s="1">
        <v>691170512.70249999</v>
      </c>
      <c r="D19" s="1">
        <v>0.40398332476615906</v>
      </c>
    </row>
    <row r="20" spans="1:4" x14ac:dyDescent="0.2">
      <c r="A20" s="1">
        <v>2019</v>
      </c>
      <c r="B20" s="1">
        <v>277916125.69042969</v>
      </c>
      <c r="C20" s="1">
        <v>716442067.88768744</v>
      </c>
      <c r="D20" s="1">
        <v>0.38791149854660034</v>
      </c>
    </row>
    <row r="21" spans="1:4" x14ac:dyDescent="0.2">
      <c r="A21" s="1">
        <v>2020</v>
      </c>
      <c r="B21" s="1">
        <v>270491464.98400879</v>
      </c>
      <c r="C21" s="1">
        <v>728260987.99145114</v>
      </c>
      <c r="D21" s="1">
        <v>0.37142106890678406</v>
      </c>
    </row>
    <row r="22" spans="1:4" x14ac:dyDescent="0.2">
      <c r="A22" s="1">
        <v>2021</v>
      </c>
      <c r="B22" s="1">
        <v>262066984.39624023</v>
      </c>
      <c r="C22" s="1">
        <v>680395512.92663574</v>
      </c>
      <c r="D22" s="1">
        <v>0.38516858220100403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5"/>
  <sheetViews>
    <sheetView workbookViewId="0">
      <selection activeCell="G2" sqref="G2:G3"/>
    </sheetView>
  </sheetViews>
  <sheetFormatPr baseColWidth="10" defaultColWidth="8.83203125" defaultRowHeight="15" x14ac:dyDescent="0.2"/>
  <cols>
    <col min="2" max="2" width="13.83203125" bestFit="1" customWidth="1"/>
    <col min="3" max="3" width="12.33203125" bestFit="1" customWidth="1"/>
    <col min="4" max="4" width="9.83203125" bestFit="1" customWidth="1"/>
    <col min="5" max="5" width="19.5" customWidth="1"/>
  </cols>
  <sheetData>
    <row r="1" spans="1:5" x14ac:dyDescent="0.2">
      <c r="A1" t="s">
        <v>459</v>
      </c>
      <c r="B1" t="s">
        <v>460</v>
      </c>
      <c r="C1" t="s">
        <v>461</v>
      </c>
      <c r="D1" t="s">
        <v>462</v>
      </c>
      <c r="E1" t="s">
        <v>463</v>
      </c>
    </row>
    <row r="2" spans="1:5" x14ac:dyDescent="0.2">
      <c r="A2" s="1">
        <v>2020</v>
      </c>
      <c r="B2" s="1">
        <v>0</v>
      </c>
      <c r="C2" s="1">
        <v>41013723.791015625</v>
      </c>
      <c r="D2" s="1">
        <v>200688811.52665621</v>
      </c>
      <c r="E2" s="1">
        <v>12363026.655761719</v>
      </c>
    </row>
    <row r="3" spans="1:5" x14ac:dyDescent="0.2">
      <c r="A3" s="1">
        <v>2020</v>
      </c>
      <c r="B3" s="1">
        <v>1</v>
      </c>
      <c r="C3" s="1">
        <v>111602099.02557373</v>
      </c>
      <c r="D3" s="1">
        <v>514296097.72535545</v>
      </c>
      <c r="E3" s="1">
        <v>37622632.513427734</v>
      </c>
    </row>
    <row r="4" spans="1:5" x14ac:dyDescent="0.2">
      <c r="A4" s="1">
        <v>2021</v>
      </c>
      <c r="B4" s="1">
        <v>0</v>
      </c>
      <c r="C4" s="1">
        <v>39889780.3359375</v>
      </c>
      <c r="D4" s="1">
        <v>184701559.53452665</v>
      </c>
      <c r="E4" s="1">
        <v>11179450.791992188</v>
      </c>
    </row>
    <row r="5" spans="1:5" x14ac:dyDescent="0.2">
      <c r="A5" s="1">
        <v>2021</v>
      </c>
      <c r="B5" s="1">
        <v>1</v>
      </c>
      <c r="C5" s="1">
        <v>110122184.79150391</v>
      </c>
      <c r="D5" s="1">
        <v>484174611.61920726</v>
      </c>
      <c r="E5" s="1">
        <v>35485681.673782349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3"/>
  <sheetViews>
    <sheetView workbookViewId="0">
      <selection activeCell="C4" sqref="C4"/>
    </sheetView>
  </sheetViews>
  <sheetFormatPr baseColWidth="10" defaultColWidth="8.83203125" defaultRowHeight="15" x14ac:dyDescent="0.2"/>
  <cols>
    <col min="2" max="2" width="10.83203125" bestFit="1" customWidth="1"/>
  </cols>
  <sheetData>
    <row r="1" spans="1:2" x14ac:dyDescent="0.2">
      <c r="A1" t="s">
        <v>464</v>
      </c>
      <c r="B1" t="s">
        <v>465</v>
      </c>
    </row>
    <row r="2" spans="1:2" x14ac:dyDescent="0.2">
      <c r="A2" s="1">
        <v>2020</v>
      </c>
      <c r="B2" s="1">
        <v>1374007887.7666578</v>
      </c>
    </row>
    <row r="3" spans="1:2" x14ac:dyDescent="0.2">
      <c r="A3" s="1">
        <v>2021</v>
      </c>
      <c r="B3" s="1">
        <v>1334819529.8012564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22"/>
  <sheetViews>
    <sheetView topLeftCell="A13" workbookViewId="0">
      <selection activeCell="J51" sqref="J51"/>
    </sheetView>
  </sheetViews>
  <sheetFormatPr baseColWidth="10" defaultColWidth="8.83203125" defaultRowHeight="15" x14ac:dyDescent="0.2"/>
  <cols>
    <col min="2" max="2" width="10.1640625" bestFit="1" customWidth="1"/>
    <col min="3" max="3" width="19.1640625" bestFit="1" customWidth="1"/>
  </cols>
  <sheetData>
    <row r="1" spans="1:4" x14ac:dyDescent="0.2">
      <c r="A1" t="s">
        <v>466</v>
      </c>
      <c r="B1" t="s">
        <v>467</v>
      </c>
      <c r="C1" t="s">
        <v>468</v>
      </c>
      <c r="D1" t="s">
        <v>469</v>
      </c>
    </row>
    <row r="2" spans="1:4" x14ac:dyDescent="0.2">
      <c r="A2" s="1">
        <v>2001</v>
      </c>
      <c r="B2" s="1">
        <v>45658598.16899997</v>
      </c>
      <c r="C2" s="1">
        <v>28408811.550209045</v>
      </c>
      <c r="D2" s="1">
        <v>372717428.29400009</v>
      </c>
    </row>
    <row r="3" spans="1:4" x14ac:dyDescent="0.2">
      <c r="A3" s="1">
        <v>2002</v>
      </c>
      <c r="B3" s="1">
        <v>49443383.142019972</v>
      </c>
      <c r="C3" s="1">
        <v>31470380.935119629</v>
      </c>
      <c r="D3" s="1">
        <v>402085767.796</v>
      </c>
    </row>
    <row r="4" spans="1:4" x14ac:dyDescent="0.2">
      <c r="A4" s="1">
        <v>2003</v>
      </c>
      <c r="B4" s="1">
        <v>55816601.60500998</v>
      </c>
      <c r="C4" s="1">
        <v>32882861.943145752</v>
      </c>
      <c r="D4" s="1">
        <v>427072285.03600001</v>
      </c>
    </row>
    <row r="5" spans="1:4" x14ac:dyDescent="0.2">
      <c r="A5" s="1">
        <v>2004</v>
      </c>
      <c r="B5" s="1">
        <v>66543614.27900999</v>
      </c>
      <c r="C5" s="1">
        <v>32906846.767822266</v>
      </c>
      <c r="D5" s="1">
        <v>436101157.4435001</v>
      </c>
    </row>
    <row r="6" spans="1:4" x14ac:dyDescent="0.2">
      <c r="A6" s="1">
        <v>2005</v>
      </c>
      <c r="B6" s="1">
        <v>72426288.668009967</v>
      </c>
      <c r="C6" s="1">
        <v>33457313.406318665</v>
      </c>
      <c r="D6" s="1">
        <v>457685745.97300011</v>
      </c>
    </row>
    <row r="7" spans="1:4" x14ac:dyDescent="0.2">
      <c r="A7" s="1">
        <v>2006</v>
      </c>
      <c r="B7" s="1">
        <v>75445968.453009963</v>
      </c>
      <c r="C7" s="1">
        <v>35323470.693496704</v>
      </c>
      <c r="D7" s="1">
        <v>479796342.55720001</v>
      </c>
    </row>
    <row r="8" spans="1:4" x14ac:dyDescent="0.2">
      <c r="A8" s="1">
        <v>2007</v>
      </c>
      <c r="B8" s="1">
        <v>83948235.172019973</v>
      </c>
      <c r="C8" s="1">
        <v>38107562.350502968</v>
      </c>
      <c r="D8" s="1">
        <v>514926570.10790002</v>
      </c>
    </row>
    <row r="9" spans="1:4" x14ac:dyDescent="0.2">
      <c r="A9" s="1">
        <v>2008</v>
      </c>
      <c r="B9" s="1">
        <v>94152705.656486616</v>
      </c>
      <c r="C9" s="1">
        <v>40251201.708013535</v>
      </c>
      <c r="D9" s="1">
        <v>543009396.2815001</v>
      </c>
    </row>
    <row r="10" spans="1:4" x14ac:dyDescent="0.2">
      <c r="A10" s="1">
        <v>2009</v>
      </c>
      <c r="B10" s="1">
        <v>94041579.711029962</v>
      </c>
      <c r="C10" s="1">
        <v>41186518.893373489</v>
      </c>
      <c r="D10" s="1">
        <v>559642831.55250001</v>
      </c>
    </row>
    <row r="11" spans="1:4" x14ac:dyDescent="0.2">
      <c r="A11" s="1">
        <v>2010</v>
      </c>
      <c r="B11" s="1">
        <v>104742635.30601995</v>
      </c>
      <c r="C11" s="1">
        <v>44669424.309324265</v>
      </c>
      <c r="D11" s="1">
        <v>584681268.2665</v>
      </c>
    </row>
    <row r="12" spans="1:4" x14ac:dyDescent="0.2">
      <c r="A12" s="1">
        <v>2011</v>
      </c>
      <c r="B12" s="1">
        <v>109868616.74299993</v>
      </c>
      <c r="C12" s="1">
        <v>41014457.481214523</v>
      </c>
      <c r="D12" s="1">
        <v>582554793.89699996</v>
      </c>
    </row>
    <row r="13" spans="1:4" x14ac:dyDescent="0.2">
      <c r="A13" s="1">
        <v>2012</v>
      </c>
      <c r="B13" s="1">
        <v>117367827.75500001</v>
      </c>
      <c r="C13" s="1">
        <v>40116577.700824261</v>
      </c>
      <c r="D13" s="1">
        <v>579725013.45800018</v>
      </c>
    </row>
    <row r="14" spans="1:4" x14ac:dyDescent="0.2">
      <c r="A14" s="1">
        <v>2013</v>
      </c>
      <c r="B14" s="1">
        <v>125579917.24600001</v>
      </c>
      <c r="C14" s="1">
        <v>39238940.255529881</v>
      </c>
      <c r="D14" s="1">
        <v>590275985.15680015</v>
      </c>
    </row>
    <row r="15" spans="1:4" x14ac:dyDescent="0.2">
      <c r="A15" s="1">
        <v>2014</v>
      </c>
      <c r="B15" s="1">
        <v>134800081.53899997</v>
      </c>
      <c r="C15" s="1">
        <v>39846464.122322083</v>
      </c>
      <c r="D15" s="1">
        <v>605342290.48650026</v>
      </c>
    </row>
    <row r="16" spans="1:4" x14ac:dyDescent="0.2">
      <c r="A16" s="1">
        <v>2015</v>
      </c>
      <c r="B16" s="1">
        <v>149006611.84300002</v>
      </c>
      <c r="C16" s="1">
        <v>40428674.391174316</v>
      </c>
      <c r="D16" s="1">
        <v>626069388.93650019</v>
      </c>
    </row>
    <row r="17" spans="1:4" x14ac:dyDescent="0.2">
      <c r="A17" s="1">
        <v>2016</v>
      </c>
      <c r="B17" s="1">
        <v>156795092.39200002</v>
      </c>
      <c r="C17" s="1">
        <v>41914766.497329712</v>
      </c>
      <c r="D17" s="1">
        <v>643838993.62759995</v>
      </c>
    </row>
    <row r="18" spans="1:4" x14ac:dyDescent="0.2">
      <c r="A18" s="1">
        <v>2017</v>
      </c>
      <c r="B18" s="1">
        <v>165941829.44400001</v>
      </c>
      <c r="C18" s="1">
        <v>44651043.19468689</v>
      </c>
      <c r="D18" s="1">
        <v>662262188.91549993</v>
      </c>
    </row>
    <row r="19" spans="1:4" x14ac:dyDescent="0.2">
      <c r="A19" s="1">
        <v>2018</v>
      </c>
      <c r="B19" s="1">
        <v>183102421.30800003</v>
      </c>
      <c r="C19" s="1">
        <v>46310022.10483551</v>
      </c>
      <c r="D19" s="1">
        <v>680770748.37050009</v>
      </c>
    </row>
    <row r="20" spans="1:4" x14ac:dyDescent="0.2">
      <c r="A20" s="1">
        <v>2019</v>
      </c>
      <c r="B20" s="1">
        <v>191483191.66427547</v>
      </c>
      <c r="C20" s="1">
        <v>48957993.052841187</v>
      </c>
      <c r="D20" s="1">
        <v>705747737.30268741</v>
      </c>
    </row>
    <row r="21" spans="1:4" x14ac:dyDescent="0.2">
      <c r="A21" s="1">
        <v>2020</v>
      </c>
      <c r="B21" s="1">
        <v>199863239.89218673</v>
      </c>
      <c r="C21" s="1">
        <v>51255747.549835205</v>
      </c>
      <c r="D21" s="1">
        <v>731731239.70894527</v>
      </c>
    </row>
    <row r="22" spans="1:4" x14ac:dyDescent="0.2">
      <c r="A22" s="1">
        <v>2021</v>
      </c>
      <c r="B22" s="1">
        <v>194268794.61635187</v>
      </c>
      <c r="C22" s="1">
        <v>52357066.914581299</v>
      </c>
      <c r="D22" s="1">
        <v>771789902.14325595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22"/>
  <sheetViews>
    <sheetView workbookViewId="0">
      <selection activeCell="D22" sqref="D22"/>
    </sheetView>
  </sheetViews>
  <sheetFormatPr baseColWidth="10" defaultColWidth="8.83203125" defaultRowHeight="15" x14ac:dyDescent="0.2"/>
  <cols>
    <col min="1" max="1" width="10.1640625" bestFit="1" customWidth="1"/>
    <col min="3" max="4" width="9.83203125" bestFit="1" customWidth="1"/>
  </cols>
  <sheetData>
    <row r="1" spans="1:4" x14ac:dyDescent="0.2">
      <c r="A1" t="s">
        <v>470</v>
      </c>
      <c r="B1" t="s">
        <v>471</v>
      </c>
      <c r="C1" t="s">
        <v>472</v>
      </c>
      <c r="D1" t="s">
        <v>473</v>
      </c>
    </row>
    <row r="2" spans="1:4" x14ac:dyDescent="0.2">
      <c r="A2" s="1">
        <v>2001</v>
      </c>
      <c r="B2" s="1">
        <v>47123786.877999969</v>
      </c>
      <c r="C2" s="1">
        <v>28951606.362709045</v>
      </c>
      <c r="D2" s="1">
        <v>379148040.29399997</v>
      </c>
    </row>
    <row r="3" spans="1:4" x14ac:dyDescent="0.2">
      <c r="A3" s="1">
        <v>2002</v>
      </c>
      <c r="B3" s="1">
        <v>51031892.824019976</v>
      </c>
      <c r="C3" s="1">
        <v>32059352.872619629</v>
      </c>
      <c r="D3" s="1">
        <v>408871003.79600006</v>
      </c>
    </row>
    <row r="4" spans="1:4" x14ac:dyDescent="0.2">
      <c r="A4" s="1">
        <v>2003</v>
      </c>
      <c r="B4" s="1">
        <v>57569884.28100998</v>
      </c>
      <c r="C4" s="1">
        <v>33511398.755645752</v>
      </c>
      <c r="D4" s="1">
        <v>434131317.03600001</v>
      </c>
    </row>
    <row r="5" spans="1:4" x14ac:dyDescent="0.2">
      <c r="A5" s="1">
        <v>2004</v>
      </c>
      <c r="B5" s="1">
        <v>72801700.817009956</v>
      </c>
      <c r="C5" s="1">
        <v>33505309.705322266</v>
      </c>
      <c r="D5" s="1">
        <v>443381952.4435001</v>
      </c>
    </row>
    <row r="6" spans="1:4" x14ac:dyDescent="0.2">
      <c r="A6" s="1">
        <v>2005</v>
      </c>
      <c r="B6" s="1">
        <v>74243641.023009941</v>
      </c>
      <c r="C6" s="1">
        <v>34095284.656318665</v>
      </c>
      <c r="D6" s="1">
        <v>465236255.97300005</v>
      </c>
    </row>
    <row r="7" spans="1:4" x14ac:dyDescent="0.2">
      <c r="A7" s="1">
        <v>2006</v>
      </c>
      <c r="B7" s="1">
        <v>76902850.653009921</v>
      </c>
      <c r="C7" s="1">
        <v>35969176.380996704</v>
      </c>
      <c r="D7" s="1">
        <v>487562094.55720001</v>
      </c>
    </row>
    <row r="8" spans="1:4" x14ac:dyDescent="0.2">
      <c r="A8" s="1">
        <v>2007</v>
      </c>
      <c r="B8" s="1">
        <v>85628069.847019941</v>
      </c>
      <c r="C8" s="1">
        <v>38758397.413002968</v>
      </c>
      <c r="D8" s="1">
        <v>523076419.10790008</v>
      </c>
    </row>
    <row r="9" spans="1:4" x14ac:dyDescent="0.2">
      <c r="A9" s="1">
        <v>2008</v>
      </c>
      <c r="B9" s="1">
        <v>96189894.278486595</v>
      </c>
      <c r="C9" s="1">
        <v>40932853.208013535</v>
      </c>
      <c r="D9" s="1">
        <v>551531113.28149998</v>
      </c>
    </row>
    <row r="10" spans="1:4" x14ac:dyDescent="0.2">
      <c r="A10" s="1">
        <v>2009</v>
      </c>
      <c r="B10" s="1">
        <v>96521682.402029932</v>
      </c>
      <c r="C10" s="1">
        <v>42003839.268373489</v>
      </c>
      <c r="D10" s="1">
        <v>568587852.55250013</v>
      </c>
    </row>
    <row r="11" spans="1:4" x14ac:dyDescent="0.2">
      <c r="A11" s="1">
        <v>2010</v>
      </c>
      <c r="B11" s="1">
        <v>107894185.93801996</v>
      </c>
      <c r="C11" s="1">
        <v>45516361.184324265</v>
      </c>
      <c r="D11" s="1">
        <v>593932407.2665</v>
      </c>
    </row>
    <row r="12" spans="1:4" x14ac:dyDescent="0.2">
      <c r="A12" s="1">
        <v>2011</v>
      </c>
      <c r="B12" s="1">
        <v>113104222.47399998</v>
      </c>
      <c r="C12" s="1">
        <v>41864173.606214523</v>
      </c>
      <c r="D12" s="1">
        <v>591760396.89700007</v>
      </c>
    </row>
    <row r="13" spans="1:4" x14ac:dyDescent="0.2">
      <c r="A13" s="1">
        <v>2012</v>
      </c>
      <c r="B13" s="1">
        <v>120846748.18500002</v>
      </c>
      <c r="C13" s="1">
        <v>40959109.950824261</v>
      </c>
      <c r="D13" s="1">
        <v>589046111.45799994</v>
      </c>
    </row>
    <row r="14" spans="1:4" x14ac:dyDescent="0.2">
      <c r="A14" s="1">
        <v>2013</v>
      </c>
      <c r="B14" s="1">
        <v>129361831.35899998</v>
      </c>
      <c r="C14" s="1">
        <v>40056373.255529881</v>
      </c>
      <c r="D14" s="1">
        <v>599670726.15679991</v>
      </c>
    </row>
    <row r="15" spans="1:4" x14ac:dyDescent="0.2">
      <c r="A15" s="1">
        <v>2014</v>
      </c>
      <c r="B15" s="1">
        <v>139325544.88199997</v>
      </c>
      <c r="C15" s="1">
        <v>40633694.622322083</v>
      </c>
      <c r="D15" s="1">
        <v>614855100.16650009</v>
      </c>
    </row>
    <row r="16" spans="1:4" x14ac:dyDescent="0.2">
      <c r="A16" s="1">
        <v>2015</v>
      </c>
      <c r="B16" s="1">
        <v>153465319.42199996</v>
      </c>
      <c r="C16" s="1">
        <v>41264484.703674316</v>
      </c>
      <c r="D16" s="1">
        <v>635772454.81049979</v>
      </c>
    </row>
    <row r="17" spans="1:4" x14ac:dyDescent="0.2">
      <c r="A17" s="1">
        <v>2016</v>
      </c>
      <c r="B17" s="1">
        <v>161637411.80199999</v>
      </c>
      <c r="C17" s="1">
        <v>42907255.872329712</v>
      </c>
      <c r="D17" s="1">
        <v>653650607.62760007</v>
      </c>
    </row>
    <row r="18" spans="1:4" x14ac:dyDescent="0.2">
      <c r="A18" s="1">
        <v>2017</v>
      </c>
      <c r="B18" s="1">
        <v>171006818.88500002</v>
      </c>
      <c r="C18" s="1">
        <v>45522378.38218689</v>
      </c>
      <c r="D18" s="1">
        <v>672227758.91549993</v>
      </c>
    </row>
    <row r="19" spans="1:4" x14ac:dyDescent="0.2">
      <c r="A19" s="1">
        <v>2018</v>
      </c>
      <c r="B19" s="1">
        <v>188220217.028</v>
      </c>
      <c r="C19" s="1">
        <v>47364652.22983551</v>
      </c>
      <c r="D19" s="1">
        <v>690934728.37050009</v>
      </c>
    </row>
    <row r="20" spans="1:4" x14ac:dyDescent="0.2">
      <c r="A20" s="1">
        <v>2019</v>
      </c>
      <c r="B20" s="1">
        <v>196980137.29702154</v>
      </c>
      <c r="C20" s="1">
        <v>50007294.302841187</v>
      </c>
      <c r="D20" s="1">
        <v>716198189.74668777</v>
      </c>
    </row>
    <row r="21" spans="1:4" x14ac:dyDescent="0.2">
      <c r="A21" s="1">
        <v>2020</v>
      </c>
      <c r="B21" s="1">
        <v>203385254.65650216</v>
      </c>
      <c r="C21" s="1">
        <v>51288029.419189453</v>
      </c>
      <c r="D21" s="1">
        <v>728025940.15201175</v>
      </c>
    </row>
    <row r="22" spans="1:4" x14ac:dyDescent="0.2">
      <c r="A22" s="1">
        <v>2021</v>
      </c>
      <c r="B22" s="1">
        <v>167862925.75446805</v>
      </c>
      <c r="C22" s="1">
        <v>47845608.528274536</v>
      </c>
      <c r="D22" s="1">
        <v>680169870.05660546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A2D97-83AB-407D-B136-36EF5AD88BCE}">
  <dimension ref="B1:P14"/>
  <sheetViews>
    <sheetView workbookViewId="0">
      <selection activeCell="E40" sqref="E40"/>
    </sheetView>
  </sheetViews>
  <sheetFormatPr baseColWidth="10" defaultColWidth="8.83203125" defaultRowHeight="15" x14ac:dyDescent="0.2"/>
  <cols>
    <col min="2" max="2" width="9.5" bestFit="1" customWidth="1"/>
    <col min="3" max="3" width="18.6640625" bestFit="1" customWidth="1"/>
    <col min="4" max="6" width="18.6640625" customWidth="1"/>
    <col min="7" max="7" width="12.1640625" bestFit="1" customWidth="1"/>
    <col min="8" max="8" width="22.6640625" bestFit="1" customWidth="1"/>
    <col min="9" max="9" width="19.5" bestFit="1" customWidth="1"/>
    <col min="10" max="10" width="14.6640625" bestFit="1" customWidth="1"/>
    <col min="11" max="11" width="30.1640625" bestFit="1" customWidth="1"/>
    <col min="12" max="12" width="14.6640625" customWidth="1"/>
    <col min="13" max="13" width="16.6640625" bestFit="1" customWidth="1"/>
    <col min="14" max="14" width="20" bestFit="1" customWidth="1"/>
    <col min="15" max="15" width="16.1640625" bestFit="1" customWidth="1"/>
    <col min="16" max="16" width="13.5" bestFit="1" customWidth="1"/>
  </cols>
  <sheetData>
    <row r="1" spans="2:16" x14ac:dyDescent="0.2">
      <c r="C1" s="57" t="s">
        <v>212</v>
      </c>
      <c r="D1" s="57"/>
      <c r="E1" s="57"/>
      <c r="F1" s="57"/>
      <c r="G1" s="57" t="s">
        <v>213</v>
      </c>
      <c r="H1" s="57"/>
      <c r="I1" s="57"/>
      <c r="J1" s="57"/>
      <c r="K1" s="14"/>
      <c r="L1" s="14"/>
    </row>
    <row r="2" spans="2:16" x14ac:dyDescent="0.2">
      <c r="C2" t="s">
        <v>214</v>
      </c>
      <c r="D2" t="s">
        <v>215</v>
      </c>
      <c r="E2" t="s">
        <v>216</v>
      </c>
      <c r="F2" t="s">
        <v>2</v>
      </c>
      <c r="G2" t="s">
        <v>214</v>
      </c>
      <c r="H2" t="s">
        <v>215</v>
      </c>
      <c r="I2" t="s">
        <v>216</v>
      </c>
      <c r="J2" t="s">
        <v>2</v>
      </c>
      <c r="L2" t="s">
        <v>222</v>
      </c>
      <c r="M2" t="s">
        <v>221</v>
      </c>
    </row>
    <row r="3" spans="2:16" x14ac:dyDescent="0.2">
      <c r="B3" t="s">
        <v>210</v>
      </c>
      <c r="C3" s="10">
        <f>SUM('ActualPayroll contribs'!B21:B22)</f>
        <v>371248180.41097021</v>
      </c>
      <c r="D3" s="10">
        <f>SUM('ActualPayroll contribs'!C21:C22)</f>
        <v>99133637.947463989</v>
      </c>
      <c r="E3" s="10">
        <f>C3-D3</f>
        <v>272114542.46350622</v>
      </c>
      <c r="F3" s="10">
        <f>SUM(F4:F5)</f>
        <v>1408195810.2086172</v>
      </c>
      <c r="G3" s="10">
        <f>SUM('BetterPayroll contribs'!B21:B22)</f>
        <v>394132034.5085386</v>
      </c>
      <c r="H3" s="10">
        <f>SUM('BetterPayroll contribs'!C21:C22)</f>
        <v>103612814.4644165</v>
      </c>
      <c r="I3" s="12">
        <f>G3-H3</f>
        <v>290519220.0441221</v>
      </c>
      <c r="J3" s="10">
        <f>SUM(J4:J5)</f>
        <v>1503521141.8522012</v>
      </c>
      <c r="K3" s="10"/>
      <c r="L3" s="10"/>
    </row>
    <row r="4" spans="2:16" x14ac:dyDescent="0.2">
      <c r="B4">
        <v>2020</v>
      </c>
      <c r="F4" s="10">
        <f>'ActualPayroll contribs'!D21</f>
        <v>728025940.15201175</v>
      </c>
      <c r="G4" s="10"/>
      <c r="H4" s="10"/>
      <c r="I4" s="10"/>
      <c r="J4" s="10">
        <f>'BetterPayroll contribs'!D21</f>
        <v>731731239.70894527</v>
      </c>
      <c r="K4" s="10"/>
      <c r="L4" s="15">
        <f>'ActualPayroll contribs'!D20*(1+-0.056)</f>
        <v>676091091.12087321</v>
      </c>
      <c r="M4">
        <f>'ActualPayroll contribs'!D20*(1+0.03)</f>
        <v>737684135.43908846</v>
      </c>
    </row>
    <row r="5" spans="2:16" x14ac:dyDescent="0.2">
      <c r="B5">
        <v>2021</v>
      </c>
      <c r="F5" s="10">
        <f>'ActualPayroll contribs'!D22</f>
        <v>680169870.05660546</v>
      </c>
      <c r="G5" s="10"/>
      <c r="H5" s="10"/>
      <c r="I5" s="10"/>
      <c r="J5" s="10">
        <f>'BetterPayroll contribs'!D22</f>
        <v>771789902.14325595</v>
      </c>
      <c r="K5" s="10"/>
      <c r="L5" s="12">
        <f>L4*(1+0.0052)</f>
        <v>679606764.79470181</v>
      </c>
      <c r="M5">
        <f>M4*(1+0.03)</f>
        <v>759814659.50226116</v>
      </c>
    </row>
    <row r="6" spans="2:16" x14ac:dyDescent="0.2">
      <c r="I6">
        <f>J5/F5-1</f>
        <v>0.13470169162157331</v>
      </c>
      <c r="K6" s="11"/>
      <c r="L6" s="18">
        <f>SUM(L4:L5)</f>
        <v>1355697855.915575</v>
      </c>
      <c r="M6" s="18">
        <f>SUM(M4:M5)</f>
        <v>1497498794.9413495</v>
      </c>
    </row>
    <row r="7" spans="2:16" x14ac:dyDescent="0.2">
      <c r="B7" t="s">
        <v>211</v>
      </c>
      <c r="D7" s="12">
        <f>I3-E3</f>
        <v>18404677.580615878</v>
      </c>
      <c r="H7" s="13"/>
      <c r="I7" s="12"/>
    </row>
    <row r="8" spans="2:16" x14ac:dyDescent="0.2">
      <c r="B8" t="s">
        <v>209</v>
      </c>
      <c r="D8" s="2">
        <f>D7/('Fig1 Data'!B22-'Fig1 Data'!C22)</f>
        <v>1.1853937482337068E-2</v>
      </c>
      <c r="K8" s="20" t="s">
        <v>224</v>
      </c>
      <c r="L8" s="18">
        <f>0.14*L6</f>
        <v>189797699.82818052</v>
      </c>
      <c r="M8" s="18">
        <f>0.14*M6</f>
        <v>209649831.29178897</v>
      </c>
    </row>
    <row r="9" spans="2:16" x14ac:dyDescent="0.2">
      <c r="N9" t="s">
        <v>225</v>
      </c>
    </row>
    <row r="10" spans="2:16" x14ac:dyDescent="0.2">
      <c r="B10" t="s">
        <v>217</v>
      </c>
      <c r="E10" t="s">
        <v>212</v>
      </c>
      <c r="F10" t="s">
        <v>220</v>
      </c>
      <c r="K10" s="11" t="s">
        <v>223</v>
      </c>
      <c r="L10" s="19">
        <v>1.3</v>
      </c>
      <c r="M10" s="19">
        <v>1.5</v>
      </c>
      <c r="N10" s="17">
        <f>M10-L10</f>
        <v>0.19999999999999996</v>
      </c>
      <c r="O10" s="16">
        <f>L10*1000000000</f>
        <v>1300000000</v>
      </c>
      <c r="P10" s="16">
        <f>M10*1000000000</f>
        <v>1500000000</v>
      </c>
    </row>
    <row r="11" spans="2:16" x14ac:dyDescent="0.2">
      <c r="C11" t="s">
        <v>218</v>
      </c>
      <c r="D11">
        <v>0.14000000000000001</v>
      </c>
      <c r="E11" s="13">
        <f>F4*D11</f>
        <v>101923631.62128165</v>
      </c>
      <c r="F11" s="13">
        <f>D11*J4</f>
        <v>102442373.55925235</v>
      </c>
      <c r="L11" s="11">
        <f>0.14*L10</f>
        <v>0.18200000000000002</v>
      </c>
      <c r="M11" s="17">
        <f>M10*0.14</f>
        <v>0.21000000000000002</v>
      </c>
      <c r="O11" s="16">
        <f t="shared" ref="O11:O13" si="0">L11*1000000000</f>
        <v>182000000.00000003</v>
      </c>
      <c r="P11" s="16">
        <f t="shared" ref="P11:P13" si="1">M11*1000000000</f>
        <v>210000000.00000003</v>
      </c>
    </row>
    <row r="12" spans="2:16" x14ac:dyDescent="0.2">
      <c r="C12" t="s">
        <v>219</v>
      </c>
      <c r="D12">
        <v>0.14299999999999999</v>
      </c>
      <c r="E12" s="13">
        <f>F5*D12</f>
        <v>97264291.418094575</v>
      </c>
      <c r="F12" s="13">
        <f>(D12)*(J5)</f>
        <v>110365956.0064856</v>
      </c>
      <c r="I12" s="13"/>
      <c r="L12" s="11"/>
      <c r="M12" s="11"/>
      <c r="O12" s="16">
        <f t="shared" si="0"/>
        <v>0</v>
      </c>
      <c r="P12" s="16">
        <f t="shared" si="1"/>
        <v>0</v>
      </c>
    </row>
    <row r="13" spans="2:16" x14ac:dyDescent="0.2">
      <c r="E13" s="13">
        <f>SUM(E11:E12)</f>
        <v>199187923.03937623</v>
      </c>
      <c r="F13" s="13">
        <f>SUM(F11:F12)</f>
        <v>212808329.56573796</v>
      </c>
      <c r="I13" s="13"/>
      <c r="L13" s="17">
        <f>M11-L11</f>
        <v>2.7999999999999997E-2</v>
      </c>
      <c r="M13" s="11"/>
      <c r="O13" s="16">
        <f t="shared" si="0"/>
        <v>27999999.999999996</v>
      </c>
      <c r="P13" s="16">
        <f t="shared" si="1"/>
        <v>0</v>
      </c>
    </row>
    <row r="14" spans="2:16" x14ac:dyDescent="0.2">
      <c r="E14" s="13">
        <f>F13-E13</f>
        <v>13620406.526361734</v>
      </c>
      <c r="I14" s="13"/>
    </row>
  </sheetData>
  <mergeCells count="2">
    <mergeCell ref="C1:F1"/>
    <mergeCell ref="G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9542D-274C-4AC0-BF1D-C8834B959BA6}">
  <dimension ref="A1:D55"/>
  <sheetViews>
    <sheetView zoomScale="125" zoomScaleNormal="125" workbookViewId="0"/>
  </sheetViews>
  <sheetFormatPr baseColWidth="10" defaultColWidth="8.83203125" defaultRowHeight="15" x14ac:dyDescent="0.2"/>
  <cols>
    <col min="1" max="1" width="8.83203125" style="34"/>
    <col min="2" max="2" width="19.1640625" style="22" customWidth="1"/>
    <col min="3" max="3" width="20.1640625" style="22" customWidth="1"/>
    <col min="4" max="4" width="8.83203125" style="41"/>
    <col min="5" max="5" width="31.5" bestFit="1" customWidth="1"/>
  </cols>
  <sheetData>
    <row r="1" spans="1:1" ht="16" x14ac:dyDescent="0.2">
      <c r="A1" s="24" t="s">
        <v>482</v>
      </c>
    </row>
    <row r="21" spans="1:4" x14ac:dyDescent="0.2">
      <c r="A21" s="32" t="s">
        <v>491</v>
      </c>
    </row>
    <row r="22" spans="1:4" x14ac:dyDescent="0.2">
      <c r="A22" s="33" t="s">
        <v>475</v>
      </c>
    </row>
    <row r="23" spans="1:4" x14ac:dyDescent="0.2">
      <c r="A23" s="33"/>
      <c r="B23" s="56"/>
      <c r="C23" s="56"/>
    </row>
    <row r="24" spans="1:4" x14ac:dyDescent="0.2">
      <c r="A24" s="35"/>
    </row>
    <row r="25" spans="1:4" ht="16" x14ac:dyDescent="0.2">
      <c r="A25" s="30" t="s">
        <v>208</v>
      </c>
      <c r="B25" s="31" t="s">
        <v>477</v>
      </c>
      <c r="C25" s="31" t="s">
        <v>476</v>
      </c>
      <c r="D25" s="40" t="s">
        <v>3</v>
      </c>
    </row>
    <row r="26" spans="1:4" ht="16" x14ac:dyDescent="0.2">
      <c r="A26" s="36">
        <v>2001</v>
      </c>
      <c r="B26" s="38">
        <v>7.6220775830745796E-2</v>
      </c>
      <c r="C26" s="38">
        <v>0</v>
      </c>
      <c r="D26" s="42">
        <v>7.6220775830745796E-2</v>
      </c>
    </row>
    <row r="27" spans="1:4" ht="16" x14ac:dyDescent="0.2">
      <c r="A27" s="36"/>
      <c r="B27" s="38">
        <v>7.8267831034214225E-2</v>
      </c>
      <c r="C27" s="38">
        <v>8.2608270881218832E-3</v>
      </c>
      <c r="D27" s="42">
        <v>8.6528658122336108E-2</v>
      </c>
    </row>
    <row r="28" spans="1:4" ht="16" x14ac:dyDescent="0.2">
      <c r="A28" s="36"/>
      <c r="B28" s="38">
        <v>7.6996010032292075E-2</v>
      </c>
      <c r="C28" s="38">
        <v>2.1645266156453347E-2</v>
      </c>
      <c r="D28" s="42">
        <v>9.8641276188745422E-2</v>
      </c>
    </row>
    <row r="29" spans="1:4" ht="16" x14ac:dyDescent="0.2">
      <c r="A29" s="36"/>
      <c r="B29" s="38">
        <v>7.5456912246525232E-2</v>
      </c>
      <c r="C29" s="38">
        <v>3.6850789984289423E-2</v>
      </c>
      <c r="D29" s="42">
        <v>0.11230770223081465</v>
      </c>
    </row>
    <row r="30" spans="1:4" ht="16" x14ac:dyDescent="0.2">
      <c r="A30" s="36">
        <v>2005</v>
      </c>
      <c r="B30" s="38">
        <v>7.3101060499909873E-2</v>
      </c>
      <c r="C30" s="38">
        <v>4.528282214595683E-2</v>
      </c>
      <c r="D30" s="42">
        <v>0.1183838826458667</v>
      </c>
    </row>
    <row r="31" spans="1:4" ht="16" x14ac:dyDescent="0.2">
      <c r="A31" s="36"/>
      <c r="B31" s="38">
        <v>7.3621800669073534E-2</v>
      </c>
      <c r="C31" s="38">
        <v>4.5655583674450995E-2</v>
      </c>
      <c r="D31" s="42">
        <v>0.11927738434352453</v>
      </c>
    </row>
    <row r="32" spans="1:4" ht="16" x14ac:dyDescent="0.2">
      <c r="A32" s="36"/>
      <c r="B32" s="38">
        <v>7.4005818620930253E-2</v>
      </c>
      <c r="C32" s="38">
        <v>4.3844452119879446E-2</v>
      </c>
      <c r="D32" s="42">
        <v>0.1178502707408097</v>
      </c>
    </row>
    <row r="33" spans="1:4" ht="16" x14ac:dyDescent="0.2">
      <c r="A33" s="36"/>
      <c r="B33" s="38">
        <v>7.4126160585160528E-2</v>
      </c>
      <c r="C33" s="38">
        <v>4.8460133379663733E-2</v>
      </c>
      <c r="D33" s="42">
        <v>0.12258629396482426</v>
      </c>
    </row>
    <row r="34" spans="1:4" ht="16" x14ac:dyDescent="0.2">
      <c r="A34" s="36"/>
      <c r="B34" s="38">
        <v>7.3594293666048291E-2</v>
      </c>
      <c r="C34" s="38">
        <v>7.0168268468313047E-2</v>
      </c>
      <c r="D34" s="42">
        <v>0.14376256213436134</v>
      </c>
    </row>
    <row r="35" spans="1:4" ht="16" x14ac:dyDescent="0.2">
      <c r="A35" s="36">
        <v>2010</v>
      </c>
      <c r="B35" s="38">
        <v>7.639961588262098E-2</v>
      </c>
      <c r="C35" s="38">
        <v>9.0034634417087728E-2</v>
      </c>
      <c r="D35" s="42">
        <v>0.16643425029970871</v>
      </c>
    </row>
    <row r="36" spans="1:4" ht="16" x14ac:dyDescent="0.2">
      <c r="A36" s="36"/>
      <c r="B36" s="38">
        <v>7.0404463083804242E-2</v>
      </c>
      <c r="C36" s="38">
        <v>9.9710755378463134E-2</v>
      </c>
      <c r="D36" s="42">
        <v>0.17011521846226738</v>
      </c>
    </row>
    <row r="37" spans="1:4" ht="16" x14ac:dyDescent="0.2">
      <c r="A37" s="36"/>
      <c r="B37" s="38">
        <v>6.9199321694837709E-2</v>
      </c>
      <c r="C37" s="38">
        <v>0.11261662377469546</v>
      </c>
      <c r="D37" s="42">
        <v>0.18181594546953317</v>
      </c>
    </row>
    <row r="38" spans="1:4" ht="16" x14ac:dyDescent="0.2">
      <c r="A38" s="36"/>
      <c r="B38" s="38">
        <v>6.6475583019198231E-2</v>
      </c>
      <c r="C38" s="38">
        <v>0.11546866444445777</v>
      </c>
      <c r="D38" s="42">
        <v>0.18194424746365601</v>
      </c>
    </row>
    <row r="39" spans="1:4" ht="16" x14ac:dyDescent="0.2">
      <c r="A39" s="36"/>
      <c r="B39" s="38">
        <v>6.5824682578014451E-2</v>
      </c>
      <c r="C39" s="38">
        <v>0.11700412053049887</v>
      </c>
      <c r="D39" s="42">
        <v>0.18282880310851332</v>
      </c>
    </row>
    <row r="40" spans="1:4" ht="16" x14ac:dyDescent="0.2">
      <c r="A40" s="36">
        <v>2015</v>
      </c>
      <c r="B40" s="38">
        <v>6.4575389095209157E-2</v>
      </c>
      <c r="C40" s="38">
        <v>0.12160214565114433</v>
      </c>
      <c r="D40" s="42">
        <v>0.18617753474635348</v>
      </c>
    </row>
    <row r="41" spans="1:4" ht="16" x14ac:dyDescent="0.2">
      <c r="A41" s="36"/>
      <c r="B41" s="38">
        <v>6.5101317118381075E-2</v>
      </c>
      <c r="C41" s="38">
        <v>0.12886565863692476</v>
      </c>
      <c r="D41" s="42">
        <v>0.19396697575530583</v>
      </c>
    </row>
    <row r="42" spans="1:4" ht="16" x14ac:dyDescent="0.2">
      <c r="A42" s="36"/>
      <c r="B42" s="38">
        <v>6.742200285932988E-2</v>
      </c>
      <c r="C42" s="38">
        <v>0.13046551655116828</v>
      </c>
      <c r="D42" s="42">
        <v>0.19788751941049817</v>
      </c>
    </row>
    <row r="43" spans="1:4" ht="16" x14ac:dyDescent="0.2">
      <c r="A43" s="36"/>
      <c r="B43" s="38">
        <v>6.802532018197939E-2</v>
      </c>
      <c r="C43" s="38">
        <v>0.137175280253997</v>
      </c>
      <c r="D43" s="42">
        <v>0.20520060043597638</v>
      </c>
    </row>
    <row r="44" spans="1:4" ht="16" x14ac:dyDescent="0.2">
      <c r="A44" s="36"/>
      <c r="B44" s="38">
        <v>6.9368918822826572E-2</v>
      </c>
      <c r="C44" s="38">
        <v>0.14182104872833368</v>
      </c>
      <c r="D44" s="42">
        <v>0.21118996755116023</v>
      </c>
    </row>
    <row r="45" spans="1:4" ht="16" x14ac:dyDescent="0.2">
      <c r="A45" s="36">
        <v>2020</v>
      </c>
      <c r="B45" s="38">
        <v>6.9653065155315053E-2</v>
      </c>
      <c r="C45" s="38">
        <v>0.14366296268192419</v>
      </c>
      <c r="D45" s="42">
        <v>0.21331602783723924</v>
      </c>
    </row>
    <row r="46" spans="1:4" ht="16" x14ac:dyDescent="0.2">
      <c r="A46" s="37">
        <v>2021</v>
      </c>
      <c r="B46" s="39">
        <v>6.978096107313575E-2</v>
      </c>
      <c r="C46" s="39">
        <v>0.14993405482007238</v>
      </c>
      <c r="D46" s="43">
        <v>0.21971501589320813</v>
      </c>
    </row>
    <row r="47" spans="1:4" x14ac:dyDescent="0.2">
      <c r="A47" s="35"/>
    </row>
    <row r="48" spans="1:4" x14ac:dyDescent="0.2">
      <c r="A48" s="35"/>
    </row>
    <row r="49" spans="1:1" x14ac:dyDescent="0.2">
      <c r="A49" s="35"/>
    </row>
    <row r="50" spans="1:1" x14ac:dyDescent="0.2">
      <c r="A50" s="35"/>
    </row>
    <row r="51" spans="1:1" x14ac:dyDescent="0.2">
      <c r="A51" s="35"/>
    </row>
    <row r="52" spans="1:1" x14ac:dyDescent="0.2">
      <c r="A52" s="35"/>
    </row>
    <row r="53" spans="1:1" x14ac:dyDescent="0.2">
      <c r="A53" s="35"/>
    </row>
    <row r="54" spans="1:1" x14ac:dyDescent="0.2">
      <c r="A54" s="35"/>
    </row>
    <row r="55" spans="1:1" x14ac:dyDescent="0.2">
      <c r="A55" s="35"/>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22"/>
  <sheetViews>
    <sheetView workbookViewId="0">
      <selection activeCell="E22" sqref="E22"/>
    </sheetView>
  </sheetViews>
  <sheetFormatPr baseColWidth="10" defaultColWidth="8.83203125" defaultRowHeight="15" x14ac:dyDescent="0.2"/>
  <cols>
    <col min="2" max="2" width="15.6640625" customWidth="1"/>
    <col min="3" max="3" width="19.83203125" customWidth="1"/>
  </cols>
  <sheetData>
    <row r="1" spans="1:5" x14ac:dyDescent="0.2">
      <c r="A1" t="s">
        <v>450</v>
      </c>
      <c r="B1" t="s">
        <v>451</v>
      </c>
      <c r="C1" t="s">
        <v>452</v>
      </c>
      <c r="D1" t="s">
        <v>453</v>
      </c>
      <c r="E1" t="s">
        <v>454</v>
      </c>
    </row>
    <row r="2" spans="1:5" x14ac:dyDescent="0.2">
      <c r="A2" s="1">
        <v>2001</v>
      </c>
      <c r="B2" s="1">
        <v>8.0032544378698278E-2</v>
      </c>
      <c r="C2" s="1">
        <v>-4.7094609588384628E-2</v>
      </c>
      <c r="D2" s="1"/>
      <c r="E2" s="1"/>
    </row>
    <row r="3" spans="1:5" x14ac:dyDescent="0.2">
      <c r="A3" s="1">
        <v>2002</v>
      </c>
      <c r="B3" s="1">
        <v>7.9963483146067424E-2</v>
      </c>
      <c r="C3" s="1">
        <v>-6.2646210193634033E-2</v>
      </c>
      <c r="D3" s="1"/>
      <c r="E3" s="1"/>
    </row>
    <row r="4" spans="1:5" x14ac:dyDescent="0.2">
      <c r="A4" s="1">
        <v>2003</v>
      </c>
      <c r="B4" s="1">
        <v>7.9674863387978176E-2</v>
      </c>
      <c r="C4" s="1">
        <v>9.2535018920898438E-2</v>
      </c>
      <c r="D4" s="1"/>
      <c r="E4" s="1"/>
    </row>
    <row r="5" spans="1:5" x14ac:dyDescent="0.2">
      <c r="A5" s="1">
        <v>2004</v>
      </c>
      <c r="B5" s="1">
        <v>7.9338931913608163E-2</v>
      </c>
      <c r="C5" s="1">
        <v>0.14539691805839539</v>
      </c>
      <c r="D5" s="1"/>
      <c r="E5" s="1"/>
    </row>
    <row r="6" spans="1:5" x14ac:dyDescent="0.2">
      <c r="A6" s="1">
        <v>2005</v>
      </c>
      <c r="B6" s="1">
        <v>7.9329147380548373E-2</v>
      </c>
      <c r="C6" s="1">
        <v>0.10487733781337738</v>
      </c>
      <c r="D6" s="1"/>
      <c r="E6" s="1"/>
    </row>
    <row r="7" spans="1:5" x14ac:dyDescent="0.2">
      <c r="A7" s="1">
        <v>2006</v>
      </c>
      <c r="B7" s="1">
        <v>7.9221114351134617E-2</v>
      </c>
      <c r="C7" s="1">
        <v>0.11258525401353836</v>
      </c>
      <c r="D7" s="1"/>
      <c r="E7" s="1"/>
    </row>
    <row r="8" spans="1:5" x14ac:dyDescent="0.2">
      <c r="A8" s="1">
        <v>2007</v>
      </c>
      <c r="B8" s="1">
        <v>7.9139334317474108E-2</v>
      </c>
      <c r="C8" s="1">
        <v>0.151606485247612</v>
      </c>
      <c r="D8" s="1"/>
      <c r="E8" s="1"/>
    </row>
    <row r="9" spans="1:5" x14ac:dyDescent="0.2">
      <c r="A9" s="1">
        <v>2008</v>
      </c>
      <c r="B9" s="1">
        <v>7.893606849926979E-2</v>
      </c>
      <c r="C9" s="1">
        <v>-9.7452394664287567E-2</v>
      </c>
      <c r="D9" s="1"/>
      <c r="E9" s="1"/>
    </row>
    <row r="10" spans="1:5" x14ac:dyDescent="0.2">
      <c r="A10" s="1">
        <v>2009</v>
      </c>
      <c r="B10" s="1">
        <v>7.8635245626697908E-2</v>
      </c>
      <c r="C10" s="1">
        <v>-8.8424094021320343E-2</v>
      </c>
      <c r="D10" s="1"/>
      <c r="E10" s="1"/>
    </row>
    <row r="11" spans="1:5" x14ac:dyDescent="0.2">
      <c r="A11" s="1">
        <v>2010</v>
      </c>
      <c r="B11" s="1">
        <v>7.8204635978509754E-2</v>
      </c>
      <c r="C11" s="1">
        <v>0.13395735621452332</v>
      </c>
      <c r="D11" s="1"/>
      <c r="E11" s="1"/>
    </row>
    <row r="12" spans="1:5" x14ac:dyDescent="0.2">
      <c r="A12" s="1">
        <v>2011</v>
      </c>
      <c r="B12" s="1">
        <v>7.7629577432665631E-2</v>
      </c>
      <c r="C12" s="1">
        <v>0.15070992708206177</v>
      </c>
      <c r="D12" s="1"/>
      <c r="E12" s="1"/>
    </row>
    <row r="13" spans="1:5" x14ac:dyDescent="0.2">
      <c r="A13" s="1">
        <v>2012</v>
      </c>
      <c r="B13" s="1">
        <v>7.6940986149764065E-2</v>
      </c>
      <c r="C13" s="1">
        <v>5.0465360283851624E-2</v>
      </c>
      <c r="D13" s="1"/>
      <c r="E13" s="1"/>
    </row>
    <row r="14" spans="1:5" x14ac:dyDescent="0.2">
      <c r="A14" s="1">
        <v>2013</v>
      </c>
      <c r="B14" s="1">
        <v>7.6556491573662011E-2</v>
      </c>
      <c r="C14" s="1">
        <v>0.1304078996181488</v>
      </c>
      <c r="D14" s="1"/>
      <c r="E14" s="1"/>
    </row>
    <row r="15" spans="1:5" x14ac:dyDescent="0.2">
      <c r="A15" s="1">
        <v>2014</v>
      </c>
      <c r="B15" s="1">
        <v>7.6177806122448927E-2</v>
      </c>
      <c r="C15" s="1">
        <v>0.13608328998088837</v>
      </c>
      <c r="D15" s="1"/>
      <c r="E15" s="1"/>
    </row>
    <row r="16" spans="1:5" x14ac:dyDescent="0.2">
      <c r="A16" s="1">
        <v>2015</v>
      </c>
      <c r="B16" s="1">
        <v>7.5652806122448971E-2</v>
      </c>
      <c r="C16" s="1">
        <v>2.1643094718456268E-2</v>
      </c>
      <c r="D16" s="1"/>
      <c r="E16" s="1"/>
    </row>
    <row r="17" spans="1:5" x14ac:dyDescent="0.2">
      <c r="A17" s="1">
        <v>2016</v>
      </c>
      <c r="B17" s="1">
        <v>7.4659315152478298E-2</v>
      </c>
      <c r="C17" s="1">
        <v>2.8821200132369995E-2</v>
      </c>
      <c r="D17" s="1"/>
      <c r="E17" s="1"/>
    </row>
    <row r="18" spans="1:5" x14ac:dyDescent="0.2">
      <c r="A18" s="1">
        <v>2017</v>
      </c>
      <c r="B18" s="1">
        <v>7.3381300021356413E-2</v>
      </c>
      <c r="C18" s="1">
        <v>0.1303294450044632</v>
      </c>
      <c r="D18" s="1"/>
      <c r="E18" s="1"/>
    </row>
    <row r="19" spans="1:5" x14ac:dyDescent="0.2">
      <c r="A19" s="1">
        <v>2018</v>
      </c>
      <c r="B19" s="1">
        <v>7.2348083926309537E-2</v>
      </c>
      <c r="C19" s="1">
        <v>5.7971592992544174E-2</v>
      </c>
      <c r="D19" s="1"/>
      <c r="E19" s="1"/>
    </row>
    <row r="20" spans="1:5" x14ac:dyDescent="0.2">
      <c r="A20" s="1">
        <v>2019</v>
      </c>
      <c r="B20" s="1">
        <v>7.1840148261365977E-2</v>
      </c>
      <c r="C20" s="1">
        <v>8.7766565382480621E-2</v>
      </c>
      <c r="D20" s="1"/>
      <c r="E20" s="1"/>
    </row>
    <row r="21" spans="1:5" x14ac:dyDescent="0.2">
      <c r="A21" s="1">
        <v>2020</v>
      </c>
      <c r="B21" s="1">
        <v>7.152539826663605E-2</v>
      </c>
      <c r="C21" s="1">
        <v>4.3679170310497284E-2</v>
      </c>
      <c r="D21" s="1"/>
      <c r="E21" s="1"/>
    </row>
    <row r="22" spans="1:5" x14ac:dyDescent="0.2">
      <c r="A22" s="1">
        <v>2021</v>
      </c>
      <c r="B22" s="1">
        <v>7.1525398266636009E-2</v>
      </c>
      <c r="C22" s="1">
        <v>0.15663017332553864</v>
      </c>
      <c r="D22" s="1">
        <v>9.1676630079746246E-2</v>
      </c>
      <c r="E22" s="1">
        <v>6.8998619914054871E-2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A4007-B2F7-456F-95CE-92F34AA19938}">
  <dimension ref="A1:K751"/>
  <sheetViews>
    <sheetView zoomScale="125" zoomScaleNormal="125" workbookViewId="0"/>
  </sheetViews>
  <sheetFormatPr baseColWidth="10" defaultColWidth="8.83203125" defaultRowHeight="16" x14ac:dyDescent="0.2"/>
  <cols>
    <col min="1" max="1" width="8.6640625" style="46"/>
    <col min="2" max="2" width="20.6640625" style="45" customWidth="1"/>
    <col min="3" max="4" width="8.83203125" style="3"/>
    <col min="5" max="5" width="14.33203125" style="3" bestFit="1" customWidth="1"/>
    <col min="6" max="16384" width="8.83203125" style="3"/>
  </cols>
  <sheetData>
    <row r="1" spans="1:2" x14ac:dyDescent="0.2">
      <c r="A1" s="24" t="s">
        <v>483</v>
      </c>
      <c r="B1" s="25"/>
    </row>
    <row r="2" spans="1:2" x14ac:dyDescent="0.2">
      <c r="A2" s="24"/>
      <c r="B2" s="25"/>
    </row>
    <row r="3" spans="1:2" x14ac:dyDescent="0.2">
      <c r="A3" s="24"/>
      <c r="B3" s="25"/>
    </row>
    <row r="4" spans="1:2" x14ac:dyDescent="0.2">
      <c r="A4" s="24"/>
      <c r="B4" s="25"/>
    </row>
    <row r="5" spans="1:2" x14ac:dyDescent="0.2">
      <c r="A5" s="24"/>
      <c r="B5" s="25"/>
    </row>
    <row r="6" spans="1:2" x14ac:dyDescent="0.2">
      <c r="A6" s="24"/>
      <c r="B6" s="25"/>
    </row>
    <row r="7" spans="1:2" x14ac:dyDescent="0.2">
      <c r="A7" s="24"/>
      <c r="B7" s="25"/>
    </row>
    <row r="8" spans="1:2" x14ac:dyDescent="0.2">
      <c r="A8" s="24"/>
      <c r="B8" s="25"/>
    </row>
    <row r="9" spans="1:2" x14ac:dyDescent="0.2">
      <c r="A9" s="24"/>
      <c r="B9" s="25"/>
    </row>
    <row r="10" spans="1:2" x14ac:dyDescent="0.2">
      <c r="A10" s="24"/>
      <c r="B10" s="25"/>
    </row>
    <row r="11" spans="1:2" x14ac:dyDescent="0.2">
      <c r="A11" s="24"/>
      <c r="B11" s="25"/>
    </row>
    <row r="12" spans="1:2" x14ac:dyDescent="0.2">
      <c r="A12" s="24"/>
      <c r="B12" s="25"/>
    </row>
    <row r="13" spans="1:2" x14ac:dyDescent="0.2">
      <c r="A13" s="24"/>
      <c r="B13" s="25"/>
    </row>
    <row r="14" spans="1:2" x14ac:dyDescent="0.2">
      <c r="A14" s="24"/>
      <c r="B14" s="25"/>
    </row>
    <row r="15" spans="1:2" x14ac:dyDescent="0.2">
      <c r="A15" s="24"/>
      <c r="B15" s="25"/>
    </row>
    <row r="16" spans="1:2" x14ac:dyDescent="0.2">
      <c r="A16" s="24"/>
      <c r="B16" s="25"/>
    </row>
    <row r="17" spans="1:11" x14ac:dyDescent="0.2">
      <c r="A17" s="24"/>
      <c r="B17" s="25"/>
    </row>
    <row r="18" spans="1:11" x14ac:dyDescent="0.2">
      <c r="A18" s="24"/>
      <c r="B18" s="25"/>
    </row>
    <row r="19" spans="1:11" x14ac:dyDescent="0.2">
      <c r="A19" s="24"/>
      <c r="B19" s="25"/>
    </row>
    <row r="20" spans="1:11" x14ac:dyDescent="0.2">
      <c r="A20" s="32" t="s">
        <v>484</v>
      </c>
      <c r="B20" s="25"/>
    </row>
    <row r="21" spans="1:11" x14ac:dyDescent="0.2">
      <c r="A21" s="33" t="s">
        <v>475</v>
      </c>
      <c r="B21" s="25"/>
    </row>
    <row r="22" spans="1:11" x14ac:dyDescent="0.2">
      <c r="A22" s="24"/>
      <c r="B22" s="25"/>
    </row>
    <row r="23" spans="1:11" x14ac:dyDescent="0.2">
      <c r="A23" s="24"/>
      <c r="B23" s="25"/>
    </row>
    <row r="24" spans="1:11" x14ac:dyDescent="0.2">
      <c r="A24" s="30" t="s">
        <v>208</v>
      </c>
      <c r="B24" s="31" t="s">
        <v>485</v>
      </c>
      <c r="E24" s="23"/>
      <c r="K24" s="23"/>
    </row>
    <row r="25" spans="1:11" x14ac:dyDescent="0.2">
      <c r="A25" s="47">
        <v>2001</v>
      </c>
      <c r="B25" s="48">
        <v>6.3677982814480907E-2</v>
      </c>
    </row>
    <row r="26" spans="1:11" x14ac:dyDescent="0.2">
      <c r="A26" s="49">
        <v>2001</v>
      </c>
      <c r="B26" s="50">
        <v>6.3885193865557452E-2</v>
      </c>
      <c r="E26" s="23"/>
      <c r="K26" s="23"/>
    </row>
    <row r="27" spans="1:11" x14ac:dyDescent="0.2">
      <c r="A27" s="49">
        <v>2001</v>
      </c>
      <c r="B27" s="50">
        <v>6.3963710528166531E-2</v>
      </c>
    </row>
    <row r="28" spans="1:11" x14ac:dyDescent="0.2">
      <c r="A28" s="49">
        <v>2001</v>
      </c>
      <c r="B28" s="50">
        <v>6.4078959388900986E-2</v>
      </c>
      <c r="E28" s="44"/>
      <c r="K28" s="44"/>
    </row>
    <row r="29" spans="1:11" x14ac:dyDescent="0.2">
      <c r="A29" s="49">
        <v>2001</v>
      </c>
      <c r="B29" s="50">
        <v>6.4146134239592187E-2</v>
      </c>
    </row>
    <row r="30" spans="1:11" x14ac:dyDescent="0.2">
      <c r="A30" s="49">
        <v>2001</v>
      </c>
      <c r="B30" s="50">
        <v>6.4393354754521598E-2</v>
      </c>
      <c r="E30" s="23"/>
      <c r="K30" s="23"/>
    </row>
    <row r="31" spans="1:11" x14ac:dyDescent="0.2">
      <c r="A31" s="49">
        <v>2001</v>
      </c>
      <c r="B31" s="50">
        <v>6.4495100307019382E-2</v>
      </c>
    </row>
    <row r="32" spans="1:11" x14ac:dyDescent="0.2">
      <c r="A32" s="49">
        <v>2001</v>
      </c>
      <c r="B32" s="50">
        <v>6.4562440472855628E-2</v>
      </c>
    </row>
    <row r="33" spans="1:11" x14ac:dyDescent="0.2">
      <c r="A33" s="49">
        <v>2001</v>
      </c>
      <c r="B33" s="50">
        <v>6.4623113468279675E-2</v>
      </c>
      <c r="K33" s="23"/>
    </row>
    <row r="34" spans="1:11" x14ac:dyDescent="0.2">
      <c r="A34" s="49">
        <v>2001</v>
      </c>
      <c r="B34" s="50">
        <v>6.47078151325126E-2</v>
      </c>
    </row>
    <row r="35" spans="1:11" x14ac:dyDescent="0.2">
      <c r="A35" s="49">
        <v>2001</v>
      </c>
      <c r="B35" s="50">
        <v>6.484815675043222E-2</v>
      </c>
      <c r="K35" s="23"/>
    </row>
    <row r="36" spans="1:11" x14ac:dyDescent="0.2">
      <c r="A36" s="49">
        <v>2001</v>
      </c>
      <c r="B36" s="50">
        <v>6.4927948962248683E-2</v>
      </c>
    </row>
    <row r="37" spans="1:11" x14ac:dyDescent="0.2">
      <c r="A37" s="49"/>
      <c r="B37" s="50">
        <v>6.4940590571913828E-2</v>
      </c>
      <c r="K37" s="44"/>
    </row>
    <row r="38" spans="1:11" x14ac:dyDescent="0.2">
      <c r="A38" s="49"/>
      <c r="B38" s="50">
        <v>6.4938052172094723E-2</v>
      </c>
    </row>
    <row r="39" spans="1:11" x14ac:dyDescent="0.2">
      <c r="A39" s="49"/>
      <c r="B39" s="50">
        <v>6.5043481895023528E-2</v>
      </c>
      <c r="K39" s="23"/>
    </row>
    <row r="40" spans="1:11" x14ac:dyDescent="0.2">
      <c r="A40" s="49"/>
      <c r="B40" s="50">
        <v>6.5037255127147697E-2</v>
      </c>
    </row>
    <row r="41" spans="1:11" x14ac:dyDescent="0.2">
      <c r="A41" s="49"/>
      <c r="B41" s="50">
        <v>6.5187379812289836E-2</v>
      </c>
    </row>
    <row r="42" spans="1:11" x14ac:dyDescent="0.2">
      <c r="A42" s="49"/>
      <c r="B42" s="50">
        <v>6.5255309094952196E-2</v>
      </c>
      <c r="K42" s="23"/>
    </row>
    <row r="43" spans="1:11" x14ac:dyDescent="0.2">
      <c r="A43" s="49"/>
      <c r="B43" s="50">
        <v>6.5221089320988301E-2</v>
      </c>
    </row>
    <row r="44" spans="1:11" x14ac:dyDescent="0.2">
      <c r="A44" s="49"/>
      <c r="B44" s="50">
        <v>6.5302823765274728E-2</v>
      </c>
      <c r="K44" s="23"/>
    </row>
    <row r="45" spans="1:11" x14ac:dyDescent="0.2">
      <c r="A45" s="49"/>
      <c r="B45" s="50">
        <v>6.5076207572932629E-2</v>
      </c>
    </row>
    <row r="46" spans="1:11" x14ac:dyDescent="0.2">
      <c r="A46" s="49"/>
      <c r="B46" s="50">
        <v>6.5025589174290327E-2</v>
      </c>
      <c r="K46" s="44"/>
    </row>
    <row r="47" spans="1:11" x14ac:dyDescent="0.2">
      <c r="A47" s="49"/>
      <c r="B47" s="50">
        <v>6.504920210925498E-2</v>
      </c>
    </row>
    <row r="48" spans="1:11" x14ac:dyDescent="0.2">
      <c r="A48" s="49"/>
      <c r="B48" s="50">
        <v>6.5031430013761438E-2</v>
      </c>
      <c r="K48" s="23"/>
    </row>
    <row r="49" spans="1:2" x14ac:dyDescent="0.2">
      <c r="A49" s="49"/>
      <c r="B49" s="50">
        <v>6.5087142205575446E-2</v>
      </c>
    </row>
    <row r="50" spans="1:2" x14ac:dyDescent="0.2">
      <c r="A50" s="49"/>
      <c r="B50" s="50">
        <v>6.5036635981298732E-2</v>
      </c>
    </row>
    <row r="51" spans="1:2" x14ac:dyDescent="0.2">
      <c r="A51" s="49"/>
      <c r="B51" s="50">
        <v>6.4935871556783945E-2</v>
      </c>
    </row>
    <row r="52" spans="1:2" x14ac:dyDescent="0.2">
      <c r="A52" s="49"/>
      <c r="B52" s="50">
        <v>6.4911869362535513E-2</v>
      </c>
    </row>
    <row r="53" spans="1:2" x14ac:dyDescent="0.2">
      <c r="A53" s="49"/>
      <c r="B53" s="50">
        <v>6.4819982773471146E-2</v>
      </c>
    </row>
    <row r="54" spans="1:2" x14ac:dyDescent="0.2">
      <c r="A54" s="49"/>
      <c r="B54" s="50">
        <v>6.4867600280910487E-2</v>
      </c>
    </row>
    <row r="55" spans="1:2" x14ac:dyDescent="0.2">
      <c r="A55" s="49"/>
      <c r="B55" s="50">
        <v>6.4916794507543188E-2</v>
      </c>
    </row>
    <row r="56" spans="1:2" x14ac:dyDescent="0.2">
      <c r="A56" s="49"/>
      <c r="B56" s="50">
        <v>6.4627767429392316E-2</v>
      </c>
    </row>
    <row r="57" spans="1:2" x14ac:dyDescent="0.2">
      <c r="A57" s="49"/>
      <c r="B57" s="50">
        <v>6.4401041130134395E-2</v>
      </c>
    </row>
    <row r="58" spans="1:2" x14ac:dyDescent="0.2">
      <c r="A58" s="49"/>
      <c r="B58" s="50">
        <v>6.4557079286221578E-2</v>
      </c>
    </row>
    <row r="59" spans="1:2" x14ac:dyDescent="0.2">
      <c r="A59" s="49"/>
      <c r="B59" s="50">
        <v>6.4478858463300162E-2</v>
      </c>
    </row>
    <row r="60" spans="1:2" x14ac:dyDescent="0.2">
      <c r="A60" s="49"/>
      <c r="B60" s="50">
        <v>6.443323694272754E-2</v>
      </c>
    </row>
    <row r="61" spans="1:2" x14ac:dyDescent="0.2">
      <c r="A61" s="49"/>
      <c r="B61" s="50">
        <v>6.439396533422817E-2</v>
      </c>
    </row>
    <row r="62" spans="1:2" x14ac:dyDescent="0.2">
      <c r="A62" s="49"/>
      <c r="B62" s="50">
        <v>6.4397905759162308E-2</v>
      </c>
    </row>
    <row r="63" spans="1:2" x14ac:dyDescent="0.2">
      <c r="A63" s="49"/>
      <c r="B63" s="50">
        <v>6.4482926061949025E-2</v>
      </c>
    </row>
    <row r="64" spans="1:2" x14ac:dyDescent="0.2">
      <c r="A64" s="49"/>
      <c r="B64" s="50">
        <v>6.4448780287783058E-2</v>
      </c>
    </row>
    <row r="65" spans="1:2" x14ac:dyDescent="0.2">
      <c r="A65" s="49"/>
      <c r="B65" s="50">
        <v>6.447868010598487E-2</v>
      </c>
    </row>
    <row r="66" spans="1:2" x14ac:dyDescent="0.2">
      <c r="A66" s="49"/>
      <c r="B66" s="50">
        <v>6.4383510233603891E-2</v>
      </c>
    </row>
    <row r="67" spans="1:2" x14ac:dyDescent="0.2">
      <c r="A67" s="49"/>
      <c r="B67" s="50">
        <v>6.4349752854951425E-2</v>
      </c>
    </row>
    <row r="68" spans="1:2" x14ac:dyDescent="0.2">
      <c r="A68" s="49"/>
      <c r="B68" s="50">
        <v>6.4362421364904304E-2</v>
      </c>
    </row>
    <row r="69" spans="1:2" x14ac:dyDescent="0.2">
      <c r="A69" s="49"/>
      <c r="B69" s="50">
        <v>6.4337415817897828E-2</v>
      </c>
    </row>
    <row r="70" spans="1:2" x14ac:dyDescent="0.2">
      <c r="A70" s="49"/>
      <c r="B70" s="50">
        <v>6.4371786850909885E-2</v>
      </c>
    </row>
    <row r="71" spans="1:2" x14ac:dyDescent="0.2">
      <c r="A71" s="49"/>
      <c r="B71" s="50">
        <v>6.4432945908941108E-2</v>
      </c>
    </row>
    <row r="72" spans="1:2" x14ac:dyDescent="0.2">
      <c r="A72" s="49"/>
      <c r="B72" s="50">
        <v>6.438394763733149E-2</v>
      </c>
    </row>
    <row r="73" spans="1:2" x14ac:dyDescent="0.2">
      <c r="A73" s="49">
        <v>2005</v>
      </c>
      <c r="B73" s="50">
        <v>6.4484611626770882E-2</v>
      </c>
    </row>
    <row r="74" spans="1:2" x14ac:dyDescent="0.2">
      <c r="A74" s="49">
        <v>2005</v>
      </c>
      <c r="B74" s="50">
        <v>6.4470851485819866E-2</v>
      </c>
    </row>
    <row r="75" spans="1:2" x14ac:dyDescent="0.2">
      <c r="A75" s="49">
        <v>2005</v>
      </c>
      <c r="B75" s="50">
        <v>6.4397982036191889E-2</v>
      </c>
    </row>
    <row r="76" spans="1:2" x14ac:dyDescent="0.2">
      <c r="A76" s="49">
        <v>2005</v>
      </c>
      <c r="B76" s="50">
        <v>6.4426680751221391E-2</v>
      </c>
    </row>
    <row r="77" spans="1:2" x14ac:dyDescent="0.2">
      <c r="A77" s="49">
        <v>2005</v>
      </c>
      <c r="B77" s="50">
        <v>6.4438971249940788E-2</v>
      </c>
    </row>
    <row r="78" spans="1:2" x14ac:dyDescent="0.2">
      <c r="A78" s="49">
        <v>2005</v>
      </c>
      <c r="B78" s="50">
        <v>6.4328790091405699E-2</v>
      </c>
    </row>
    <row r="79" spans="1:2" x14ac:dyDescent="0.2">
      <c r="A79" s="49">
        <v>2005</v>
      </c>
      <c r="B79" s="50">
        <v>6.4608193138946959E-2</v>
      </c>
    </row>
    <row r="80" spans="1:2" x14ac:dyDescent="0.2">
      <c r="A80" s="49">
        <v>2005</v>
      </c>
      <c r="B80" s="50">
        <v>6.4561412981122904E-2</v>
      </c>
    </row>
    <row r="81" spans="1:2" x14ac:dyDescent="0.2">
      <c r="A81" s="49">
        <v>2005</v>
      </c>
      <c r="B81" s="50">
        <v>6.4439020114225601E-2</v>
      </c>
    </row>
    <row r="82" spans="1:2" x14ac:dyDescent="0.2">
      <c r="A82" s="49">
        <v>2005</v>
      </c>
      <c r="B82" s="50">
        <v>6.4320531434326964E-2</v>
      </c>
    </row>
    <row r="83" spans="1:2" x14ac:dyDescent="0.2">
      <c r="A83" s="49">
        <v>2005</v>
      </c>
      <c r="B83" s="50">
        <v>6.4357818700793365E-2</v>
      </c>
    </row>
    <row r="84" spans="1:2" x14ac:dyDescent="0.2">
      <c r="A84" s="49">
        <v>2005</v>
      </c>
      <c r="B84" s="50">
        <v>6.4397213692059835E-2</v>
      </c>
    </row>
    <row r="85" spans="1:2" x14ac:dyDescent="0.2">
      <c r="A85" s="49"/>
      <c r="B85" s="50">
        <v>6.426329127538434E-2</v>
      </c>
    </row>
    <row r="86" spans="1:2" x14ac:dyDescent="0.2">
      <c r="A86" s="49"/>
      <c r="B86" s="50">
        <v>6.4302363854984654E-2</v>
      </c>
    </row>
    <row r="87" spans="1:2" x14ac:dyDescent="0.2">
      <c r="A87" s="49"/>
      <c r="B87" s="50">
        <v>6.4339654304413491E-2</v>
      </c>
    </row>
    <row r="88" spans="1:2" x14ac:dyDescent="0.2">
      <c r="A88" s="49"/>
      <c r="B88" s="50">
        <v>6.4345842975483791E-2</v>
      </c>
    </row>
    <row r="89" spans="1:2" x14ac:dyDescent="0.2">
      <c r="A89" s="49"/>
      <c r="B89" s="50">
        <v>6.4316138350742791E-2</v>
      </c>
    </row>
    <row r="90" spans="1:2" x14ac:dyDescent="0.2">
      <c r="A90" s="49"/>
      <c r="B90" s="50">
        <v>6.424177892068722E-2</v>
      </c>
    </row>
    <row r="91" spans="1:2" x14ac:dyDescent="0.2">
      <c r="A91" s="49"/>
      <c r="B91" s="50">
        <v>6.4343782409420902E-2</v>
      </c>
    </row>
    <row r="92" spans="1:2" x14ac:dyDescent="0.2">
      <c r="A92" s="49"/>
      <c r="B92" s="50">
        <v>6.4436556163889061E-2</v>
      </c>
    </row>
    <row r="93" spans="1:2" x14ac:dyDescent="0.2">
      <c r="A93" s="49"/>
      <c r="B93" s="50">
        <v>6.4618035611717403E-2</v>
      </c>
    </row>
    <row r="94" spans="1:2" x14ac:dyDescent="0.2">
      <c r="A94" s="49"/>
      <c r="B94" s="50">
        <v>6.4519035067231653E-2</v>
      </c>
    </row>
    <row r="95" spans="1:2" x14ac:dyDescent="0.2">
      <c r="A95" s="49"/>
      <c r="B95" s="50">
        <v>6.4524087347891321E-2</v>
      </c>
    </row>
    <row r="96" spans="1:2" x14ac:dyDescent="0.2">
      <c r="A96" s="49"/>
      <c r="B96" s="50">
        <v>6.4488403547228651E-2</v>
      </c>
    </row>
    <row r="97" spans="1:2" x14ac:dyDescent="0.2">
      <c r="A97" s="49"/>
      <c r="B97" s="50">
        <v>6.4461148210041341E-2</v>
      </c>
    </row>
    <row r="98" spans="1:2" x14ac:dyDescent="0.2">
      <c r="A98" s="49"/>
      <c r="B98" s="50">
        <v>6.4532547370662122E-2</v>
      </c>
    </row>
    <row r="99" spans="1:2" x14ac:dyDescent="0.2">
      <c r="A99" s="49"/>
      <c r="B99" s="50">
        <v>6.4549585636736559E-2</v>
      </c>
    </row>
    <row r="100" spans="1:2" x14ac:dyDescent="0.2">
      <c r="A100" s="49"/>
      <c r="B100" s="50">
        <v>6.4585028816289927E-2</v>
      </c>
    </row>
    <row r="101" spans="1:2" x14ac:dyDescent="0.2">
      <c r="A101" s="49"/>
      <c r="B101" s="50">
        <v>6.459150684749633E-2</v>
      </c>
    </row>
    <row r="102" spans="1:2" x14ac:dyDescent="0.2">
      <c r="A102" s="49"/>
      <c r="B102" s="50">
        <v>6.4597649306200419E-2</v>
      </c>
    </row>
    <row r="103" spans="1:2" x14ac:dyDescent="0.2">
      <c r="A103" s="49"/>
      <c r="B103" s="50">
        <v>6.4428907518473105E-2</v>
      </c>
    </row>
    <row r="104" spans="1:2" x14ac:dyDescent="0.2">
      <c r="A104" s="49"/>
      <c r="B104" s="50">
        <v>6.4516129032258063E-2</v>
      </c>
    </row>
    <row r="105" spans="1:2" x14ac:dyDescent="0.2">
      <c r="A105" s="49"/>
      <c r="B105" s="50">
        <v>6.4637123181646786E-2</v>
      </c>
    </row>
    <row r="106" spans="1:2" x14ac:dyDescent="0.2">
      <c r="A106" s="49"/>
      <c r="B106" s="50">
        <v>6.465183912224462E-2</v>
      </c>
    </row>
    <row r="107" spans="1:2" x14ac:dyDescent="0.2">
      <c r="A107" s="49"/>
      <c r="B107" s="50">
        <v>6.468890547296538E-2</v>
      </c>
    </row>
    <row r="108" spans="1:2" x14ac:dyDescent="0.2">
      <c r="A108" s="49"/>
      <c r="B108" s="50">
        <v>6.4739228276722252E-2</v>
      </c>
    </row>
    <row r="109" spans="1:2" x14ac:dyDescent="0.2">
      <c r="A109" s="49"/>
      <c r="B109" s="50">
        <v>6.479161171194936E-2</v>
      </c>
    </row>
    <row r="110" spans="1:2" x14ac:dyDescent="0.2">
      <c r="A110" s="49"/>
      <c r="B110" s="50">
        <v>6.4811824945468444E-2</v>
      </c>
    </row>
    <row r="111" spans="1:2" x14ac:dyDescent="0.2">
      <c r="A111" s="49"/>
      <c r="B111" s="50">
        <v>6.4835515809645486E-2</v>
      </c>
    </row>
    <row r="112" spans="1:2" x14ac:dyDescent="0.2">
      <c r="A112" s="49"/>
      <c r="B112" s="50">
        <v>6.4801958371445686E-2</v>
      </c>
    </row>
    <row r="113" spans="1:2" x14ac:dyDescent="0.2">
      <c r="A113" s="49"/>
      <c r="B113" s="50">
        <v>6.4854663874249152E-2</v>
      </c>
    </row>
    <row r="114" spans="1:2" x14ac:dyDescent="0.2">
      <c r="A114" s="49"/>
      <c r="B114" s="50">
        <v>6.4908868710495532E-2</v>
      </c>
    </row>
    <row r="115" spans="1:2" x14ac:dyDescent="0.2">
      <c r="A115" s="49"/>
      <c r="B115" s="50">
        <v>6.4996750326608593E-2</v>
      </c>
    </row>
    <row r="116" spans="1:2" x14ac:dyDescent="0.2">
      <c r="A116" s="49"/>
      <c r="B116" s="50">
        <v>6.4941965149572164E-2</v>
      </c>
    </row>
    <row r="117" spans="1:2" x14ac:dyDescent="0.2">
      <c r="A117" s="49"/>
      <c r="B117" s="50">
        <v>6.4782833810681686E-2</v>
      </c>
    </row>
    <row r="118" spans="1:2" x14ac:dyDescent="0.2">
      <c r="A118" s="49"/>
      <c r="B118" s="50">
        <v>6.4757058706037596E-2</v>
      </c>
    </row>
    <row r="119" spans="1:2" x14ac:dyDescent="0.2">
      <c r="A119" s="49"/>
      <c r="B119" s="50">
        <v>6.4727439303710485E-2</v>
      </c>
    </row>
    <row r="120" spans="1:2" x14ac:dyDescent="0.2">
      <c r="A120" s="49"/>
      <c r="B120" s="50">
        <v>6.4680358503336852E-2</v>
      </c>
    </row>
    <row r="121" spans="1:2" x14ac:dyDescent="0.2">
      <c r="A121" s="49"/>
      <c r="B121" s="50">
        <v>6.4675608998970707E-2</v>
      </c>
    </row>
    <row r="122" spans="1:2" x14ac:dyDescent="0.2">
      <c r="A122" s="49"/>
      <c r="B122" s="50">
        <v>6.4593762347462919E-2</v>
      </c>
    </row>
    <row r="123" spans="1:2" x14ac:dyDescent="0.2">
      <c r="A123" s="49"/>
      <c r="B123" s="50">
        <v>6.4492654305275454E-2</v>
      </c>
    </row>
    <row r="124" spans="1:2" x14ac:dyDescent="0.2">
      <c r="A124" s="49"/>
      <c r="B124" s="50">
        <v>6.4423029887981223E-2</v>
      </c>
    </row>
    <row r="125" spans="1:2" x14ac:dyDescent="0.2">
      <c r="A125" s="49"/>
      <c r="B125" s="50">
        <v>6.4383780384080186E-2</v>
      </c>
    </row>
    <row r="126" spans="1:2" x14ac:dyDescent="0.2">
      <c r="A126" s="49"/>
      <c r="B126" s="50">
        <v>6.435246995994659E-2</v>
      </c>
    </row>
    <row r="127" spans="1:2" x14ac:dyDescent="0.2">
      <c r="A127" s="49"/>
      <c r="B127" s="50">
        <v>6.4085877353394813E-2</v>
      </c>
    </row>
    <row r="128" spans="1:2" x14ac:dyDescent="0.2">
      <c r="A128" s="49"/>
      <c r="B128" s="50">
        <v>6.4089475566537699E-2</v>
      </c>
    </row>
    <row r="129" spans="1:2" x14ac:dyDescent="0.2">
      <c r="A129" s="49"/>
      <c r="B129" s="50">
        <v>6.3753549082923466E-2</v>
      </c>
    </row>
    <row r="130" spans="1:2" x14ac:dyDescent="0.2">
      <c r="A130" s="49"/>
      <c r="B130" s="50">
        <v>6.3884623999013221E-2</v>
      </c>
    </row>
    <row r="131" spans="1:2" x14ac:dyDescent="0.2">
      <c r="A131" s="49"/>
      <c r="B131" s="50">
        <v>6.3871886444213058E-2</v>
      </c>
    </row>
    <row r="132" spans="1:2" x14ac:dyDescent="0.2">
      <c r="A132" s="49"/>
      <c r="B132" s="50">
        <v>6.3699573737013571E-2</v>
      </c>
    </row>
    <row r="133" spans="1:2" x14ac:dyDescent="0.2">
      <c r="A133" s="49">
        <v>2010</v>
      </c>
      <c r="B133" s="50">
        <v>6.3591248631383906E-2</v>
      </c>
    </row>
    <row r="134" spans="1:2" x14ac:dyDescent="0.2">
      <c r="A134" s="49">
        <v>2010</v>
      </c>
      <c r="B134" s="50">
        <v>6.3463082381581326E-2</v>
      </c>
    </row>
    <row r="135" spans="1:2" x14ac:dyDescent="0.2">
      <c r="A135" s="49">
        <v>2010</v>
      </c>
      <c r="B135" s="50">
        <v>6.3394749187143107E-2</v>
      </c>
    </row>
    <row r="136" spans="1:2" x14ac:dyDescent="0.2">
      <c r="A136" s="49">
        <v>2010</v>
      </c>
      <c r="B136" s="50">
        <v>6.3324700351462593E-2</v>
      </c>
    </row>
    <row r="137" spans="1:2" x14ac:dyDescent="0.2">
      <c r="A137" s="49">
        <v>2010</v>
      </c>
      <c r="B137" s="50">
        <v>6.3272118581903139E-2</v>
      </c>
    </row>
    <row r="138" spans="1:2" x14ac:dyDescent="0.2">
      <c r="A138" s="49">
        <v>2010</v>
      </c>
      <c r="B138" s="50">
        <v>6.3127537196061276E-2</v>
      </c>
    </row>
    <row r="139" spans="1:2" x14ac:dyDescent="0.2">
      <c r="A139" s="49">
        <v>2010</v>
      </c>
      <c r="B139" s="50">
        <v>6.2992380110183419E-2</v>
      </c>
    </row>
    <row r="140" spans="1:2" x14ac:dyDescent="0.2">
      <c r="A140" s="49">
        <v>2010</v>
      </c>
      <c r="B140" s="50">
        <v>6.2810423788944081E-2</v>
      </c>
    </row>
    <row r="141" spans="1:2" x14ac:dyDescent="0.2">
      <c r="A141" s="49">
        <v>2010</v>
      </c>
      <c r="B141" s="50">
        <v>6.2453268015985559E-2</v>
      </c>
    </row>
    <row r="142" spans="1:2" x14ac:dyDescent="0.2">
      <c r="A142" s="49">
        <v>2010</v>
      </c>
      <c r="B142" s="50">
        <v>6.2582128777923782E-2</v>
      </c>
    </row>
    <row r="143" spans="1:2" x14ac:dyDescent="0.2">
      <c r="A143" s="49">
        <v>2010</v>
      </c>
      <c r="B143" s="50">
        <v>6.2511869240400808E-2</v>
      </c>
    </row>
    <row r="144" spans="1:2" x14ac:dyDescent="0.2">
      <c r="A144" s="49">
        <v>2010</v>
      </c>
      <c r="B144" s="50">
        <v>6.2395048543064678E-2</v>
      </c>
    </row>
    <row r="145" spans="1:2" x14ac:dyDescent="0.2">
      <c r="A145" s="49"/>
      <c r="B145" s="50">
        <v>6.2323365153059418E-2</v>
      </c>
    </row>
    <row r="146" spans="1:2" x14ac:dyDescent="0.2">
      <c r="A146" s="49"/>
      <c r="B146" s="50">
        <v>6.2148708274818186E-2</v>
      </c>
    </row>
    <row r="147" spans="1:2" x14ac:dyDescent="0.2">
      <c r="A147" s="49"/>
      <c r="B147" s="50">
        <v>6.2039680984669152E-2</v>
      </c>
    </row>
    <row r="148" spans="1:2" x14ac:dyDescent="0.2">
      <c r="A148" s="49"/>
      <c r="B148" s="50">
        <v>6.2002812180981179E-2</v>
      </c>
    </row>
    <row r="149" spans="1:2" x14ac:dyDescent="0.2">
      <c r="A149" s="49"/>
      <c r="B149" s="50">
        <v>6.1788127490551147E-2</v>
      </c>
    </row>
    <row r="150" spans="1:2" x14ac:dyDescent="0.2">
      <c r="A150" s="49"/>
      <c r="B150" s="50">
        <v>6.1897188590190846E-2</v>
      </c>
    </row>
    <row r="151" spans="1:2" x14ac:dyDescent="0.2">
      <c r="A151" s="49"/>
      <c r="B151" s="50">
        <v>6.1481621522893388E-2</v>
      </c>
    </row>
    <row r="152" spans="1:2" x14ac:dyDescent="0.2">
      <c r="A152" s="49"/>
      <c r="B152" s="50">
        <v>6.1375251367310084E-2</v>
      </c>
    </row>
    <row r="153" spans="1:2" x14ac:dyDescent="0.2">
      <c r="A153" s="49"/>
      <c r="B153" s="50">
        <v>6.1236636384872117E-2</v>
      </c>
    </row>
    <row r="154" spans="1:2" x14ac:dyDescent="0.2">
      <c r="A154" s="49"/>
      <c r="B154" s="50">
        <v>6.1232843419420036E-2</v>
      </c>
    </row>
    <row r="155" spans="1:2" x14ac:dyDescent="0.2">
      <c r="A155" s="49"/>
      <c r="B155" s="50">
        <v>6.1136697039525199E-2</v>
      </c>
    </row>
    <row r="156" spans="1:2" x14ac:dyDescent="0.2">
      <c r="A156" s="49"/>
      <c r="B156" s="50">
        <v>6.1067385582500702E-2</v>
      </c>
    </row>
    <row r="157" spans="1:2" x14ac:dyDescent="0.2">
      <c r="A157" s="49"/>
      <c r="B157" s="50">
        <v>6.1019643900430041E-2</v>
      </c>
    </row>
    <row r="158" spans="1:2" x14ac:dyDescent="0.2">
      <c r="A158" s="49"/>
      <c r="B158" s="50">
        <v>6.1008414623639443E-2</v>
      </c>
    </row>
    <row r="159" spans="1:2" x14ac:dyDescent="0.2">
      <c r="A159" s="49"/>
      <c r="B159" s="50">
        <v>6.0963941495027846E-2</v>
      </c>
    </row>
    <row r="160" spans="1:2" x14ac:dyDescent="0.2">
      <c r="A160" s="49"/>
      <c r="B160" s="50">
        <v>6.0900194447100826E-2</v>
      </c>
    </row>
    <row r="161" spans="1:2" x14ac:dyDescent="0.2">
      <c r="A161" s="49"/>
      <c r="B161" s="50">
        <v>6.0812468340113994E-2</v>
      </c>
    </row>
    <row r="162" spans="1:2" x14ac:dyDescent="0.2">
      <c r="A162" s="49"/>
      <c r="B162" s="50">
        <v>6.0833184747446443E-2</v>
      </c>
    </row>
    <row r="163" spans="1:2" x14ac:dyDescent="0.2">
      <c r="A163" s="49"/>
      <c r="B163" s="50">
        <v>6.0769015375216374E-2</v>
      </c>
    </row>
    <row r="164" spans="1:2" x14ac:dyDescent="0.2">
      <c r="A164" s="49"/>
      <c r="B164" s="50">
        <v>6.0720724731230663E-2</v>
      </c>
    </row>
    <row r="165" spans="1:2" x14ac:dyDescent="0.2">
      <c r="A165" s="49"/>
      <c r="B165" s="50">
        <v>6.0701677454615938E-2</v>
      </c>
    </row>
    <row r="166" spans="1:2" x14ac:dyDescent="0.2">
      <c r="A166" s="49"/>
      <c r="B166" s="50">
        <v>6.058652609517156E-2</v>
      </c>
    </row>
    <row r="167" spans="1:2" x14ac:dyDescent="0.2">
      <c r="A167" s="49"/>
      <c r="B167" s="50">
        <v>6.0534700976222815E-2</v>
      </c>
    </row>
    <row r="168" spans="1:2" x14ac:dyDescent="0.2">
      <c r="A168" s="49"/>
      <c r="B168" s="50">
        <v>6.0525030292649197E-2</v>
      </c>
    </row>
    <row r="169" spans="1:2" x14ac:dyDescent="0.2">
      <c r="A169" s="49"/>
      <c r="B169" s="50">
        <v>6.0440710209258085E-2</v>
      </c>
    </row>
    <row r="170" spans="1:2" x14ac:dyDescent="0.2">
      <c r="A170" s="49"/>
      <c r="B170" s="50">
        <v>6.0452881613767093E-2</v>
      </c>
    </row>
    <row r="171" spans="1:2" x14ac:dyDescent="0.2">
      <c r="A171" s="49"/>
      <c r="B171" s="50">
        <v>6.0427898961613269E-2</v>
      </c>
    </row>
    <row r="172" spans="1:2" x14ac:dyDescent="0.2">
      <c r="A172" s="49"/>
      <c r="B172" s="50">
        <v>6.0394312328038477E-2</v>
      </c>
    </row>
    <row r="173" spans="1:2" x14ac:dyDescent="0.2">
      <c r="A173" s="49"/>
      <c r="B173" s="50">
        <v>6.0405169358513491E-2</v>
      </c>
    </row>
    <row r="174" spans="1:2" x14ac:dyDescent="0.2">
      <c r="A174" s="49"/>
      <c r="B174" s="50">
        <v>6.0306386423868284E-2</v>
      </c>
    </row>
    <row r="175" spans="1:2" x14ac:dyDescent="0.2">
      <c r="A175" s="49"/>
      <c r="B175" s="50">
        <v>6.0220287290023863E-2</v>
      </c>
    </row>
    <row r="176" spans="1:2" x14ac:dyDescent="0.2">
      <c r="A176" s="49"/>
      <c r="B176" s="50">
        <v>6.0250705088321588E-2</v>
      </c>
    </row>
    <row r="177" spans="1:2" x14ac:dyDescent="0.2">
      <c r="A177" s="49"/>
      <c r="B177" s="50">
        <v>6.0224841089993243E-2</v>
      </c>
    </row>
    <row r="178" spans="1:2" x14ac:dyDescent="0.2">
      <c r="A178" s="49"/>
      <c r="B178" s="50">
        <v>6.0213527621390608E-2</v>
      </c>
    </row>
    <row r="179" spans="1:2" x14ac:dyDescent="0.2">
      <c r="A179" s="49"/>
      <c r="B179" s="50">
        <v>6.0195808957030465E-2</v>
      </c>
    </row>
    <row r="180" spans="1:2" x14ac:dyDescent="0.2">
      <c r="A180" s="49"/>
      <c r="B180" s="50">
        <v>6.0104779336481541E-2</v>
      </c>
    </row>
    <row r="181" spans="1:2" x14ac:dyDescent="0.2">
      <c r="A181" s="49"/>
      <c r="B181" s="50">
        <v>6.0069647793751853E-2</v>
      </c>
    </row>
    <row r="182" spans="1:2" x14ac:dyDescent="0.2">
      <c r="A182" s="49"/>
      <c r="B182" s="50">
        <v>6.0089753837826269E-2</v>
      </c>
    </row>
    <row r="183" spans="1:2" x14ac:dyDescent="0.2">
      <c r="A183" s="49"/>
      <c r="B183" s="50">
        <v>6.0092978196046851E-2</v>
      </c>
    </row>
    <row r="184" spans="1:2" x14ac:dyDescent="0.2">
      <c r="A184" s="49"/>
      <c r="B184" s="50">
        <v>6.0122980968129319E-2</v>
      </c>
    </row>
    <row r="185" spans="1:2" x14ac:dyDescent="0.2">
      <c r="A185" s="49"/>
      <c r="B185" s="50">
        <v>6.0021867263198907E-2</v>
      </c>
    </row>
    <row r="186" spans="1:2" x14ac:dyDescent="0.2">
      <c r="A186" s="49"/>
      <c r="B186" s="50">
        <v>6.0179792074202695E-2</v>
      </c>
    </row>
    <row r="187" spans="1:2" x14ac:dyDescent="0.2">
      <c r="A187" s="49"/>
      <c r="B187" s="50">
        <v>6.0152121797848707E-2</v>
      </c>
    </row>
    <row r="188" spans="1:2" x14ac:dyDescent="0.2">
      <c r="A188" s="49"/>
      <c r="B188" s="50">
        <v>5.9952151159691588E-2</v>
      </c>
    </row>
    <row r="189" spans="1:2" x14ac:dyDescent="0.2">
      <c r="A189" s="49"/>
      <c r="B189" s="50">
        <v>6.0040921325149071E-2</v>
      </c>
    </row>
    <row r="190" spans="1:2" x14ac:dyDescent="0.2">
      <c r="A190" s="49"/>
      <c r="B190" s="50">
        <v>6.0062561253980531E-2</v>
      </c>
    </row>
    <row r="191" spans="1:2" x14ac:dyDescent="0.2">
      <c r="A191" s="49"/>
      <c r="B191" s="50">
        <v>6.0057391233598593E-2</v>
      </c>
    </row>
    <row r="192" spans="1:2" x14ac:dyDescent="0.2">
      <c r="A192" s="49"/>
      <c r="B192" s="50">
        <v>6.0060924120071808E-2</v>
      </c>
    </row>
    <row r="193" spans="1:2" x14ac:dyDescent="0.2">
      <c r="A193" s="49">
        <v>2015</v>
      </c>
      <c r="B193" s="50">
        <v>6.0064894468340499E-2</v>
      </c>
    </row>
    <row r="194" spans="1:2" x14ac:dyDescent="0.2">
      <c r="A194" s="49">
        <v>2015</v>
      </c>
      <c r="B194" s="50">
        <v>6.0086923103361008E-2</v>
      </c>
    </row>
    <row r="195" spans="1:2" x14ac:dyDescent="0.2">
      <c r="A195" s="49">
        <v>2015</v>
      </c>
      <c r="B195" s="50">
        <v>6.0028418406383212E-2</v>
      </c>
    </row>
    <row r="196" spans="1:2" x14ac:dyDescent="0.2">
      <c r="A196" s="49">
        <v>2015</v>
      </c>
      <c r="B196" s="50">
        <v>6.0058054246387216E-2</v>
      </c>
    </row>
    <row r="197" spans="1:2" x14ac:dyDescent="0.2">
      <c r="A197" s="49">
        <v>2015</v>
      </c>
      <c r="B197" s="50">
        <v>6.0076612576191457E-2</v>
      </c>
    </row>
    <row r="198" spans="1:2" x14ac:dyDescent="0.2">
      <c r="A198" s="49">
        <v>2015</v>
      </c>
      <c r="B198" s="50">
        <v>6.0046326172416911E-2</v>
      </c>
    </row>
    <row r="199" spans="1:2" x14ac:dyDescent="0.2">
      <c r="A199" s="49">
        <v>2015</v>
      </c>
      <c r="B199" s="50">
        <v>6.0109289617486336E-2</v>
      </c>
    </row>
    <row r="200" spans="1:2" x14ac:dyDescent="0.2">
      <c r="A200" s="49">
        <v>2015</v>
      </c>
      <c r="B200" s="50">
        <v>6.0086237760931492E-2</v>
      </c>
    </row>
    <row r="201" spans="1:2" x14ac:dyDescent="0.2">
      <c r="A201" s="49">
        <v>2015</v>
      </c>
      <c r="B201" s="50">
        <v>5.9985439974115512E-2</v>
      </c>
    </row>
    <row r="202" spans="1:2" x14ac:dyDescent="0.2">
      <c r="A202" s="49">
        <v>2015</v>
      </c>
      <c r="B202" s="50">
        <v>5.9995460777699364E-2</v>
      </c>
    </row>
    <row r="203" spans="1:2" x14ac:dyDescent="0.2">
      <c r="A203" s="49">
        <v>2015</v>
      </c>
      <c r="B203" s="50">
        <v>6.001541167185568E-2</v>
      </c>
    </row>
    <row r="204" spans="1:2" x14ac:dyDescent="0.2">
      <c r="A204" s="49">
        <v>2015</v>
      </c>
      <c r="B204" s="50">
        <v>5.9999378920563944E-2</v>
      </c>
    </row>
    <row r="205" spans="1:2" x14ac:dyDescent="0.2">
      <c r="A205" s="49"/>
      <c r="B205" s="50">
        <v>6.0044196700145255E-2</v>
      </c>
    </row>
    <row r="206" spans="1:2" x14ac:dyDescent="0.2">
      <c r="A206" s="49"/>
      <c r="B206" s="50">
        <v>6.0076996336314539E-2</v>
      </c>
    </row>
    <row r="207" spans="1:2" x14ac:dyDescent="0.2">
      <c r="A207" s="49"/>
      <c r="B207" s="50">
        <v>6.0143312052537416E-2</v>
      </c>
    </row>
    <row r="208" spans="1:2" x14ac:dyDescent="0.2">
      <c r="A208" s="49"/>
      <c r="B208" s="50">
        <v>6.0123649999225252E-2</v>
      </c>
    </row>
    <row r="209" spans="1:2" x14ac:dyDescent="0.2">
      <c r="A209" s="49"/>
      <c r="B209" s="50">
        <v>6.0102147323820646E-2</v>
      </c>
    </row>
    <row r="210" spans="1:2" x14ac:dyDescent="0.2">
      <c r="A210" s="49"/>
      <c r="B210" s="50">
        <v>6.0010338604783615E-2</v>
      </c>
    </row>
    <row r="211" spans="1:2" x14ac:dyDescent="0.2">
      <c r="A211" s="49"/>
      <c r="B211" s="50">
        <v>6.0278718698281594E-2</v>
      </c>
    </row>
    <row r="212" spans="1:2" x14ac:dyDescent="0.2">
      <c r="A212" s="49"/>
      <c r="B212" s="50">
        <v>6.0175037792953356E-2</v>
      </c>
    </row>
    <row r="213" spans="1:2" x14ac:dyDescent="0.2">
      <c r="A213" s="49"/>
      <c r="B213" s="50">
        <v>6.0232328225407812E-2</v>
      </c>
    </row>
    <row r="214" spans="1:2" x14ac:dyDescent="0.2">
      <c r="A214" s="49"/>
      <c r="B214" s="50">
        <v>6.0171176623152071E-2</v>
      </c>
    </row>
    <row r="215" spans="1:2" x14ac:dyDescent="0.2">
      <c r="A215" s="49"/>
      <c r="B215" s="50">
        <v>6.0147754064162541E-2</v>
      </c>
    </row>
    <row r="216" spans="1:2" x14ac:dyDescent="0.2">
      <c r="A216" s="49"/>
      <c r="B216" s="50">
        <v>6.0117329187948772E-2</v>
      </c>
    </row>
    <row r="217" spans="1:2" x14ac:dyDescent="0.2">
      <c r="A217" s="49"/>
      <c r="B217" s="50">
        <v>6.0077937612913968E-2</v>
      </c>
    </row>
    <row r="218" spans="1:2" x14ac:dyDescent="0.2">
      <c r="A218" s="49"/>
      <c r="B218" s="50">
        <v>6.0112051378453837E-2</v>
      </c>
    </row>
    <row r="219" spans="1:2" x14ac:dyDescent="0.2">
      <c r="A219" s="49"/>
      <c r="B219" s="50">
        <v>6.0111141230685824E-2</v>
      </c>
    </row>
    <row r="220" spans="1:2" x14ac:dyDescent="0.2">
      <c r="A220" s="49"/>
      <c r="B220" s="50">
        <v>6.0132457671737742E-2</v>
      </c>
    </row>
    <row r="221" spans="1:2" x14ac:dyDescent="0.2">
      <c r="A221" s="49"/>
      <c r="B221" s="50">
        <v>6.0084199123541286E-2</v>
      </c>
    </row>
    <row r="222" spans="1:2" x14ac:dyDescent="0.2">
      <c r="A222" s="49"/>
      <c r="B222" s="50">
        <v>6.0101440404531289E-2</v>
      </c>
    </row>
    <row r="223" spans="1:2" x14ac:dyDescent="0.2">
      <c r="A223" s="49"/>
      <c r="B223" s="50">
        <v>6.0111406226944074E-2</v>
      </c>
    </row>
    <row r="224" spans="1:2" x14ac:dyDescent="0.2">
      <c r="A224" s="49"/>
      <c r="B224" s="50">
        <v>6.0081234868315944E-2</v>
      </c>
    </row>
    <row r="225" spans="1:2" x14ac:dyDescent="0.2">
      <c r="A225" s="49"/>
      <c r="B225" s="50">
        <v>6.0076216095045952E-2</v>
      </c>
    </row>
    <row r="226" spans="1:2" x14ac:dyDescent="0.2">
      <c r="A226" s="49"/>
      <c r="B226" s="50">
        <v>6.0051562212264438E-2</v>
      </c>
    </row>
    <row r="227" spans="1:2" x14ac:dyDescent="0.2">
      <c r="A227" s="49"/>
      <c r="B227" s="50">
        <v>6.0131669366318169E-2</v>
      </c>
    </row>
    <row r="228" spans="1:2" x14ac:dyDescent="0.2">
      <c r="A228" s="49"/>
      <c r="B228" s="50">
        <v>6.0064397424103036E-2</v>
      </c>
    </row>
    <row r="229" spans="1:2" x14ac:dyDescent="0.2">
      <c r="A229" s="49"/>
      <c r="B229" s="50">
        <v>5.9941879000416899E-2</v>
      </c>
    </row>
    <row r="230" spans="1:2" x14ac:dyDescent="0.2">
      <c r="A230" s="49"/>
      <c r="B230" s="50">
        <v>6.0103026755699111E-2</v>
      </c>
    </row>
    <row r="231" spans="1:2" x14ac:dyDescent="0.2">
      <c r="A231" s="49"/>
      <c r="B231" s="50">
        <v>6.0075910512595081E-2</v>
      </c>
    </row>
    <row r="232" spans="1:2" x14ac:dyDescent="0.2">
      <c r="A232" s="49"/>
      <c r="B232" s="50">
        <v>6.0077228589889238E-2</v>
      </c>
    </row>
    <row r="233" spans="1:2" x14ac:dyDescent="0.2">
      <c r="A233" s="49"/>
      <c r="B233" s="50">
        <v>6.0113437751569486E-2</v>
      </c>
    </row>
    <row r="234" spans="1:2" x14ac:dyDescent="0.2">
      <c r="A234" s="49"/>
      <c r="B234" s="50">
        <v>6.0159646562458889E-2</v>
      </c>
    </row>
    <row r="235" spans="1:2" x14ac:dyDescent="0.2">
      <c r="A235" s="49"/>
      <c r="B235" s="50">
        <v>6.0133637100350149E-2</v>
      </c>
    </row>
    <row r="236" spans="1:2" x14ac:dyDescent="0.2">
      <c r="A236" s="49"/>
      <c r="B236" s="50">
        <v>6.0180274905476408E-2</v>
      </c>
    </row>
    <row r="237" spans="1:2" x14ac:dyDescent="0.2">
      <c r="A237" s="49"/>
      <c r="B237" s="50">
        <v>6.0138454394368948E-2</v>
      </c>
    </row>
    <row r="238" spans="1:2" x14ac:dyDescent="0.2">
      <c r="A238" s="49"/>
      <c r="B238" s="50">
        <v>6.0095823523484089E-2</v>
      </c>
    </row>
    <row r="239" spans="1:2" x14ac:dyDescent="0.2">
      <c r="A239" s="49"/>
      <c r="B239" s="50">
        <v>6.0056714294871597E-2</v>
      </c>
    </row>
    <row r="240" spans="1:2" x14ac:dyDescent="0.2">
      <c r="A240" s="49"/>
      <c r="B240" s="50">
        <v>6.0069204996918119E-2</v>
      </c>
    </row>
    <row r="241" spans="1:2" x14ac:dyDescent="0.2">
      <c r="A241" s="49"/>
      <c r="B241" s="50">
        <v>6.0077968666113521E-2</v>
      </c>
    </row>
    <row r="242" spans="1:2" x14ac:dyDescent="0.2">
      <c r="A242" s="49"/>
      <c r="B242" s="50">
        <v>6.0072395485498031E-2</v>
      </c>
    </row>
    <row r="243" spans="1:2" x14ac:dyDescent="0.2">
      <c r="A243" s="49"/>
      <c r="B243" s="50">
        <v>6.0096029266062036E-2</v>
      </c>
    </row>
    <row r="244" spans="1:2" x14ac:dyDescent="0.2">
      <c r="A244" s="49"/>
      <c r="B244" s="50">
        <v>6.0126775156945207E-2</v>
      </c>
    </row>
    <row r="245" spans="1:2" x14ac:dyDescent="0.2">
      <c r="A245" s="49"/>
      <c r="B245" s="50">
        <v>6.0088281795002238E-2</v>
      </c>
    </row>
    <row r="246" spans="1:2" x14ac:dyDescent="0.2">
      <c r="A246" s="49"/>
      <c r="B246" s="50">
        <v>6.0060169790867347E-2</v>
      </c>
    </row>
    <row r="247" spans="1:2" x14ac:dyDescent="0.2">
      <c r="A247" s="49"/>
      <c r="B247" s="50">
        <v>6.0128864959626979E-2</v>
      </c>
    </row>
    <row r="248" spans="1:2" x14ac:dyDescent="0.2">
      <c r="A248" s="49"/>
      <c r="B248" s="50">
        <v>6.0170960971009643E-2</v>
      </c>
    </row>
    <row r="249" spans="1:2" x14ac:dyDescent="0.2">
      <c r="A249" s="49"/>
      <c r="B249" s="50">
        <v>6.0179934751609168E-2</v>
      </c>
    </row>
    <row r="250" spans="1:2" x14ac:dyDescent="0.2">
      <c r="A250" s="49"/>
      <c r="B250" s="50">
        <v>6.0175533499060942E-2</v>
      </c>
    </row>
    <row r="251" spans="1:2" x14ac:dyDescent="0.2">
      <c r="A251" s="49"/>
      <c r="B251" s="50">
        <v>6.0174792141947986E-2</v>
      </c>
    </row>
    <row r="252" spans="1:2" x14ac:dyDescent="0.2">
      <c r="A252" s="49"/>
      <c r="B252" s="50">
        <v>6.0222158790698241E-2</v>
      </c>
    </row>
    <row r="253" spans="1:2" x14ac:dyDescent="0.2">
      <c r="A253" s="49">
        <v>2020</v>
      </c>
      <c r="B253" s="50">
        <v>6.0284193878387363E-2</v>
      </c>
    </row>
    <row r="254" spans="1:2" x14ac:dyDescent="0.2">
      <c r="A254" s="49">
        <v>2020</v>
      </c>
      <c r="B254" s="50">
        <v>6.0322826354137903E-2</v>
      </c>
    </row>
    <row r="255" spans="1:2" x14ac:dyDescent="0.2">
      <c r="A255" s="49">
        <v>2020</v>
      </c>
      <c r="B255" s="50">
        <v>6.0193302956576607E-2</v>
      </c>
    </row>
    <row r="256" spans="1:2" x14ac:dyDescent="0.2">
      <c r="A256" s="49">
        <v>2020</v>
      </c>
      <c r="B256" s="50">
        <v>5.7262857836001942E-2</v>
      </c>
    </row>
    <row r="257" spans="1:2" x14ac:dyDescent="0.2">
      <c r="A257" s="49">
        <v>2020</v>
      </c>
      <c r="B257" s="50">
        <v>5.5714865987256515E-2</v>
      </c>
    </row>
    <row r="258" spans="1:2" x14ac:dyDescent="0.2">
      <c r="A258" s="49">
        <v>2020</v>
      </c>
      <c r="B258" s="50">
        <v>5.5854174367800075E-2</v>
      </c>
    </row>
    <row r="259" spans="1:2" x14ac:dyDescent="0.2">
      <c r="A259" s="49">
        <v>2020</v>
      </c>
      <c r="B259" s="50">
        <v>5.645080693763458E-2</v>
      </c>
    </row>
    <row r="260" spans="1:2" x14ac:dyDescent="0.2">
      <c r="A260" s="49">
        <v>2020</v>
      </c>
      <c r="B260" s="50">
        <v>5.7066665052305308E-2</v>
      </c>
    </row>
    <row r="261" spans="1:2" x14ac:dyDescent="0.2">
      <c r="A261" s="49">
        <v>2020</v>
      </c>
      <c r="B261" s="50">
        <v>5.6484184730815193E-2</v>
      </c>
    </row>
    <row r="262" spans="1:2" x14ac:dyDescent="0.2">
      <c r="A262" s="49">
        <v>2020</v>
      </c>
      <c r="B262" s="50">
        <v>5.6061229180022501E-2</v>
      </c>
    </row>
    <row r="263" spans="1:2" x14ac:dyDescent="0.2">
      <c r="A263" s="49">
        <v>2020</v>
      </c>
      <c r="B263" s="50">
        <v>5.6053127144234632E-2</v>
      </c>
    </row>
    <row r="264" spans="1:2" x14ac:dyDescent="0.2">
      <c r="A264" s="49">
        <v>2020</v>
      </c>
      <c r="B264" s="50">
        <v>5.5882921758470226E-2</v>
      </c>
    </row>
    <row r="265" spans="1:2" x14ac:dyDescent="0.2">
      <c r="A265" s="49">
        <v>2021</v>
      </c>
      <c r="B265" s="50">
        <v>5.6473737642309833E-2</v>
      </c>
    </row>
    <row r="266" spans="1:2" x14ac:dyDescent="0.2">
      <c r="A266" s="51">
        <v>2021</v>
      </c>
      <c r="B266" s="52">
        <v>5.619871663182318E-2</v>
      </c>
    </row>
    <row r="751" spans="3:3" x14ac:dyDescent="0.2">
      <c r="C751" s="3" t="e">
        <f>#REF!/#REF!-1</f>
        <v>#REF!</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611A-49B7-4F78-8A80-1FBDDEDE8D3C}">
  <dimension ref="A1:C47"/>
  <sheetViews>
    <sheetView zoomScale="125" zoomScaleNormal="125" workbookViewId="0"/>
  </sheetViews>
  <sheetFormatPr baseColWidth="10" defaultColWidth="8.83203125" defaultRowHeight="15" x14ac:dyDescent="0.2"/>
  <cols>
    <col min="1" max="1" width="11.5" style="34" customWidth="1"/>
    <col min="2" max="2" width="20" style="56" bestFit="1" customWidth="1"/>
    <col min="3" max="3" width="22.1640625" style="56" bestFit="1" customWidth="1"/>
  </cols>
  <sheetData>
    <row r="1" spans="1:1" ht="16" x14ac:dyDescent="0.2">
      <c r="A1" s="24" t="s">
        <v>486</v>
      </c>
    </row>
    <row r="21" spans="1:3" x14ac:dyDescent="0.2">
      <c r="A21" s="61" t="s">
        <v>487</v>
      </c>
    </row>
    <row r="22" spans="1:3" x14ac:dyDescent="0.2">
      <c r="A22" s="61" t="s">
        <v>490</v>
      </c>
    </row>
    <row r="23" spans="1:3" x14ac:dyDescent="0.2">
      <c r="A23" s="33" t="s">
        <v>475</v>
      </c>
    </row>
    <row r="26" spans="1:3" ht="16" x14ac:dyDescent="0.2">
      <c r="A26" s="30" t="s">
        <v>208</v>
      </c>
      <c r="B26" s="31" t="s">
        <v>480</v>
      </c>
      <c r="C26" s="31" t="s">
        <v>479</v>
      </c>
    </row>
    <row r="27" spans="1:3" ht="16" x14ac:dyDescent="0.2">
      <c r="A27" s="26">
        <f>'Fig4 Data'!A3</f>
        <v>2001</v>
      </c>
      <c r="B27" s="59">
        <v>3.3685692574687287E-2</v>
      </c>
      <c r="C27" s="59">
        <v>4.5605015009641647E-2</v>
      </c>
    </row>
    <row r="28" spans="1:3" ht="16" x14ac:dyDescent="0.2">
      <c r="A28" s="26"/>
      <c r="B28" s="59">
        <v>3.6048922194223516E-2</v>
      </c>
      <c r="C28" s="59">
        <v>4.8624657094478607E-2</v>
      </c>
    </row>
    <row r="29" spans="1:3" ht="16" x14ac:dyDescent="0.2">
      <c r="A29" s="26"/>
      <c r="B29" s="59">
        <v>3.6279840257625443E-2</v>
      </c>
      <c r="C29" s="59">
        <v>3.2299388200044632E-2</v>
      </c>
    </row>
    <row r="30" spans="1:3" ht="16" x14ac:dyDescent="0.2">
      <c r="A30" s="26"/>
      <c r="B30" s="59">
        <v>3.5442328445595916E-2</v>
      </c>
      <c r="C30" s="59">
        <v>2.3663835600018501E-2</v>
      </c>
    </row>
    <row r="31" spans="1:3" ht="16" x14ac:dyDescent="0.2">
      <c r="A31" s="26">
        <f>'Fig4 Data'!A7</f>
        <v>2005</v>
      </c>
      <c r="B31" s="59">
        <v>3.5436835051712613E-2</v>
      </c>
      <c r="C31" s="59">
        <v>3.5777095705270767E-2</v>
      </c>
    </row>
    <row r="32" spans="1:3" ht="16" x14ac:dyDescent="0.2">
      <c r="A32" s="26"/>
      <c r="B32" s="59">
        <v>3.5264051473003225E-2</v>
      </c>
      <c r="C32" s="59">
        <v>4.738553985953331E-2</v>
      </c>
    </row>
    <row r="33" spans="1:3" ht="16" x14ac:dyDescent="0.2">
      <c r="A33" s="26"/>
      <c r="B33" s="59">
        <v>3.5532436344259399E-2</v>
      </c>
      <c r="C33" s="59">
        <v>5.3824756294488907E-2</v>
      </c>
    </row>
    <row r="34" spans="1:3" ht="16" x14ac:dyDescent="0.2">
      <c r="A34" s="26"/>
      <c r="B34" s="59">
        <v>3.5466012880650738E-2</v>
      </c>
      <c r="C34" s="59">
        <v>5.1114883273839951E-2</v>
      </c>
    </row>
    <row r="35" spans="1:3" ht="16" x14ac:dyDescent="0.2">
      <c r="A35" s="26"/>
      <c r="B35" s="59">
        <v>3.5534281059415293E-2</v>
      </c>
      <c r="C35" s="59">
        <v>2.8813427314162254E-2</v>
      </c>
    </row>
    <row r="36" spans="1:3" ht="16" x14ac:dyDescent="0.2">
      <c r="A36" s="26">
        <f>'Fig4 Data'!A12</f>
        <v>2010</v>
      </c>
      <c r="B36" s="59">
        <v>3.5104462992933655E-2</v>
      </c>
      <c r="C36" s="59">
        <v>2.6930328458547592E-3</v>
      </c>
    </row>
    <row r="37" spans="1:3" ht="16" x14ac:dyDescent="0.2">
      <c r="A37" s="26"/>
      <c r="B37" s="59">
        <v>3.4291261521596852E-2</v>
      </c>
      <c r="C37" s="59">
        <v>-5.1831649616360664E-3</v>
      </c>
    </row>
    <row r="38" spans="1:3" ht="16" x14ac:dyDescent="0.2">
      <c r="A38" s="26"/>
      <c r="B38" s="59">
        <v>3.4321811080477584E-2</v>
      </c>
      <c r="C38" s="59">
        <v>-5.467589944601059E-3</v>
      </c>
    </row>
    <row r="39" spans="1:3" ht="16" x14ac:dyDescent="0.2">
      <c r="A39" s="26"/>
      <c r="B39" s="59">
        <v>3.3984013469313845E-2</v>
      </c>
      <c r="C39" s="59">
        <v>7.1429871022701263E-3</v>
      </c>
    </row>
    <row r="40" spans="1:3" ht="16" x14ac:dyDescent="0.2">
      <c r="A40" s="26"/>
      <c r="B40" s="59">
        <v>3.3843377786416003E-2</v>
      </c>
      <c r="C40" s="59">
        <v>2.2380577400326729E-2</v>
      </c>
    </row>
    <row r="41" spans="1:3" ht="16" x14ac:dyDescent="0.2">
      <c r="A41" s="26">
        <f>'Fig4 Data'!A17</f>
        <v>2015</v>
      </c>
      <c r="B41" s="59">
        <v>3.2859148791864447E-2</v>
      </c>
      <c r="C41" s="59">
        <v>2.4268018081784248E-2</v>
      </c>
    </row>
    <row r="42" spans="1:3" ht="16" x14ac:dyDescent="0.2">
      <c r="A42" s="26"/>
      <c r="B42" s="59">
        <v>3.2241967246866947E-2</v>
      </c>
      <c r="C42" s="59">
        <v>2.7811573818325996E-2</v>
      </c>
    </row>
    <row r="43" spans="1:3" ht="16" x14ac:dyDescent="0.2">
      <c r="A43" s="26"/>
      <c r="B43" s="59">
        <v>3.1211505184380157E-2</v>
      </c>
      <c r="C43" s="59">
        <v>2.8368258848786354E-2</v>
      </c>
    </row>
    <row r="44" spans="1:3" ht="16" x14ac:dyDescent="0.2">
      <c r="A44" s="26"/>
      <c r="B44" s="59">
        <v>3.0400861162521151E-2</v>
      </c>
      <c r="C44" s="59">
        <v>2.8582096099853516E-2</v>
      </c>
    </row>
    <row r="45" spans="1:3" ht="16" x14ac:dyDescent="0.2">
      <c r="A45" s="26"/>
      <c r="B45" s="59">
        <v>3.0028399070163764E-2</v>
      </c>
      <c r="C45" s="59">
        <v>3.4234233200550079E-2</v>
      </c>
    </row>
    <row r="46" spans="1:3" ht="16" x14ac:dyDescent="0.2">
      <c r="A46" s="26">
        <f>'Fig4 Data'!A22</f>
        <v>2020</v>
      </c>
      <c r="B46" s="59">
        <v>3.004589171828731E-2</v>
      </c>
      <c r="C46" s="59">
        <v>-3.6010701209306717E-2</v>
      </c>
    </row>
    <row r="47" spans="1:3" ht="16" x14ac:dyDescent="0.2">
      <c r="A47" s="28">
        <f>'Fig4 Data'!A23</f>
        <v>2021</v>
      </c>
      <c r="B47" s="60">
        <v>2.9842559114301528E-2</v>
      </c>
      <c r="C47" s="60">
        <v>2.7513481676578522E-2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workbookViewId="0">
      <selection activeCell="G24" sqref="G24"/>
    </sheetView>
  </sheetViews>
  <sheetFormatPr baseColWidth="10" defaultColWidth="8.83203125" defaultRowHeight="15" x14ac:dyDescent="0.2"/>
  <cols>
    <col min="1" max="1" width="4.83203125" bestFit="1" customWidth="1"/>
    <col min="2" max="2" width="11.83203125" bestFit="1" customWidth="1"/>
    <col min="3" max="3" width="9.83203125" bestFit="1" customWidth="1"/>
    <col min="4" max="4" width="19.1640625" bestFit="1" customWidth="1"/>
    <col min="6" max="6" width="14.6640625" bestFit="1" customWidth="1"/>
    <col min="7" max="7" width="13.33203125" bestFit="1" customWidth="1"/>
    <col min="8" max="8" width="14.33203125" bestFit="1" customWidth="1"/>
    <col min="9" max="9" width="19.5" bestFit="1" customWidth="1"/>
  </cols>
  <sheetData>
    <row r="1" spans="1:4" x14ac:dyDescent="0.2">
      <c r="A1" t="s">
        <v>233</v>
      </c>
      <c r="B1" t="s">
        <v>234</v>
      </c>
      <c r="C1" t="s">
        <v>235</v>
      </c>
      <c r="D1" t="s">
        <v>236</v>
      </c>
    </row>
    <row r="2" spans="1:4" x14ac:dyDescent="0.2">
      <c r="A2" s="1">
        <v>2001</v>
      </c>
      <c r="B2" s="1">
        <v>27354468.441093445</v>
      </c>
      <c r="C2" s="1">
        <v>372717428.29399991</v>
      </c>
      <c r="D2" s="1">
        <v>28408811.550209045</v>
      </c>
    </row>
    <row r="3" spans="1:4" x14ac:dyDescent="0.2">
      <c r="A3" s="1">
        <v>2002</v>
      </c>
      <c r="B3" s="1">
        <v>34791941.937477112</v>
      </c>
      <c r="C3" s="1">
        <v>402085767.79600006</v>
      </c>
      <c r="D3" s="1">
        <v>31470380.935119629</v>
      </c>
    </row>
    <row r="4" spans="1:4" x14ac:dyDescent="0.2">
      <c r="A4" s="1">
        <v>2003</v>
      </c>
      <c r="B4" s="1">
        <v>42126955.220794678</v>
      </c>
      <c r="C4" s="1">
        <v>427072285.03600013</v>
      </c>
      <c r="D4" s="1">
        <v>32882861.943145752</v>
      </c>
    </row>
    <row r="5" spans="1:4" x14ac:dyDescent="0.2">
      <c r="A5" s="1">
        <v>2004</v>
      </c>
      <c r="B5" s="1">
        <v>48977518.932678223</v>
      </c>
      <c r="C5" s="1">
        <v>436101157.4435001</v>
      </c>
      <c r="D5" s="1">
        <v>32906846.767822266</v>
      </c>
    </row>
    <row r="6" spans="1:4" x14ac:dyDescent="0.2">
      <c r="A6" s="1">
        <v>2005</v>
      </c>
      <c r="B6" s="1">
        <v>54182615.639953613</v>
      </c>
      <c r="C6" s="1">
        <v>457685745.97300011</v>
      </c>
      <c r="D6" s="1">
        <v>33457313.406318665</v>
      </c>
    </row>
    <row r="7" spans="1:4" x14ac:dyDescent="0.2">
      <c r="A7" s="1">
        <v>2006</v>
      </c>
      <c r="B7" s="1">
        <v>57228852.7578125</v>
      </c>
      <c r="C7" s="1">
        <v>479796342.55720001</v>
      </c>
      <c r="D7" s="1">
        <v>35323470.693496704</v>
      </c>
    </row>
    <row r="8" spans="1:4" x14ac:dyDescent="0.2">
      <c r="A8" s="1">
        <v>2007</v>
      </c>
      <c r="B8" s="1">
        <v>60684235.698852539</v>
      </c>
      <c r="C8" s="1">
        <v>514926570.1078999</v>
      </c>
      <c r="D8" s="1">
        <v>38107562.350502968</v>
      </c>
    </row>
    <row r="9" spans="1:4" x14ac:dyDescent="0.2">
      <c r="A9" s="1">
        <v>2008</v>
      </c>
      <c r="B9" s="1">
        <v>66565509.478225708</v>
      </c>
      <c r="C9" s="1">
        <v>543009396.28149986</v>
      </c>
      <c r="D9" s="1">
        <v>40251201.708013535</v>
      </c>
    </row>
    <row r="10" spans="1:4" x14ac:dyDescent="0.2">
      <c r="A10" s="1">
        <v>2009</v>
      </c>
      <c r="B10" s="1">
        <v>80455687.344116211</v>
      </c>
      <c r="C10" s="1">
        <v>559642831.55250001</v>
      </c>
      <c r="D10" s="1">
        <v>41186518.893373489</v>
      </c>
    </row>
    <row r="11" spans="1:4" x14ac:dyDescent="0.2">
      <c r="A11" s="1">
        <v>2010</v>
      </c>
      <c r="B11" s="1">
        <v>97310988.548217773</v>
      </c>
      <c r="C11" s="1">
        <v>584681268.26650012</v>
      </c>
      <c r="D11" s="1">
        <v>44669424.309324265</v>
      </c>
    </row>
    <row r="12" spans="1:4" x14ac:dyDescent="0.2">
      <c r="A12" s="1">
        <v>2011</v>
      </c>
      <c r="B12" s="1">
        <v>99101436.030029297</v>
      </c>
      <c r="C12" s="1">
        <v>582554793.89699996</v>
      </c>
      <c r="D12" s="1">
        <v>41014457.481214523</v>
      </c>
    </row>
    <row r="13" spans="1:4" x14ac:dyDescent="0.2">
      <c r="A13" s="1">
        <v>2012</v>
      </c>
      <c r="B13" s="1">
        <v>105403251.4342041</v>
      </c>
      <c r="C13" s="1">
        <v>579725013.45800006</v>
      </c>
      <c r="D13" s="1">
        <v>40116577.700824261</v>
      </c>
    </row>
    <row r="14" spans="1:4" x14ac:dyDescent="0.2">
      <c r="A14" s="1">
        <v>2013</v>
      </c>
      <c r="B14" s="1">
        <v>107397319.91522217</v>
      </c>
      <c r="C14" s="1">
        <v>590275985.15679991</v>
      </c>
      <c r="D14" s="1">
        <v>39238940.255529881</v>
      </c>
    </row>
    <row r="15" spans="1:4" x14ac:dyDescent="0.2">
      <c r="A15" s="1">
        <v>2014</v>
      </c>
      <c r="B15" s="1">
        <v>110674006.44061279</v>
      </c>
      <c r="C15" s="1">
        <v>605342290.48650002</v>
      </c>
      <c r="D15" s="1">
        <v>39846464.122322083</v>
      </c>
    </row>
    <row r="16" spans="1:4" x14ac:dyDescent="0.2">
      <c r="A16" s="1">
        <v>2015</v>
      </c>
      <c r="B16" s="1">
        <v>116560055.41235352</v>
      </c>
      <c r="C16" s="1">
        <v>626069388.93649983</v>
      </c>
      <c r="D16" s="1">
        <v>40428674.391174316</v>
      </c>
    </row>
    <row r="17" spans="1:4" x14ac:dyDescent="0.2">
      <c r="A17" s="1">
        <v>2016</v>
      </c>
      <c r="B17" s="1">
        <v>124883502.46728516</v>
      </c>
      <c r="C17" s="1">
        <v>643838993.62760019</v>
      </c>
      <c r="D17" s="1">
        <v>41914766.497329712</v>
      </c>
    </row>
    <row r="18" spans="1:4" x14ac:dyDescent="0.2">
      <c r="A18" s="1">
        <v>2017</v>
      </c>
      <c r="B18" s="1">
        <v>131053421.76385498</v>
      </c>
      <c r="C18" s="1">
        <v>662262188.91549993</v>
      </c>
      <c r="D18" s="1">
        <v>44651043.19468689</v>
      </c>
    </row>
    <row r="19" spans="1:4" x14ac:dyDescent="0.2">
      <c r="A19" s="1">
        <v>2018</v>
      </c>
      <c r="B19" s="1">
        <v>139200671.35894775</v>
      </c>
      <c r="C19" s="1">
        <v>680770748.37050009</v>
      </c>
      <c r="D19" s="1">
        <v>46310022.10483551</v>
      </c>
    </row>
    <row r="20" spans="1:4" x14ac:dyDescent="0.2">
      <c r="A20" s="1">
        <v>2019</v>
      </c>
      <c r="B20" s="1">
        <v>147986489.63824463</v>
      </c>
      <c r="C20" s="1">
        <v>705747737.30268764</v>
      </c>
      <c r="D20" s="1">
        <v>48957993.052841187</v>
      </c>
    </row>
    <row r="21" spans="1:4" x14ac:dyDescent="0.2">
      <c r="A21" s="1">
        <v>2020</v>
      </c>
      <c r="B21" s="1">
        <v>152890325.00408936</v>
      </c>
      <c r="C21" s="1">
        <v>717198501.35201192</v>
      </c>
      <c r="D21" s="1">
        <v>50120815.669189453</v>
      </c>
    </row>
    <row r="22" spans="1:4" x14ac:dyDescent="0.2">
      <c r="A22" s="1">
        <v>2021</v>
      </c>
      <c r="B22" s="1">
        <v>150238955.11181641</v>
      </c>
      <c r="C22" s="1">
        <v>670251074.05660546</v>
      </c>
      <c r="D22" s="1">
        <v>46788264.903274536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6585F-1F85-45FE-AC70-B5AA2C132683}">
  <dimension ref="A1:C39"/>
  <sheetViews>
    <sheetView zoomScale="125" zoomScaleNormal="125" workbookViewId="0"/>
  </sheetViews>
  <sheetFormatPr baseColWidth="10" defaultColWidth="8.83203125" defaultRowHeight="15" x14ac:dyDescent="0.2"/>
  <cols>
    <col min="1" max="1" width="8.83203125" style="34"/>
    <col min="2" max="2" width="14" style="22" bestFit="1" customWidth="1"/>
    <col min="3" max="3" width="12.5" style="22" bestFit="1" customWidth="1"/>
  </cols>
  <sheetData>
    <row r="1" spans="1:1" ht="16" x14ac:dyDescent="0.2">
      <c r="A1" s="24" t="s">
        <v>488</v>
      </c>
    </row>
    <row r="21" spans="1:3" x14ac:dyDescent="0.2">
      <c r="A21" s="62" t="s">
        <v>489</v>
      </c>
    </row>
    <row r="22" spans="1:3" x14ac:dyDescent="0.2">
      <c r="A22" s="33" t="s">
        <v>475</v>
      </c>
    </row>
    <row r="25" spans="1:3" ht="16" x14ac:dyDescent="0.2">
      <c r="A25" s="30" t="s">
        <v>208</v>
      </c>
      <c r="B25" s="31" t="s">
        <v>32</v>
      </c>
      <c r="C25" s="31" t="s">
        <v>33</v>
      </c>
    </row>
    <row r="26" spans="1:3" ht="16" x14ac:dyDescent="0.2">
      <c r="A26" s="26">
        <v>2008</v>
      </c>
      <c r="B26" s="53">
        <v>2.8677336444800008</v>
      </c>
      <c r="C26" s="53">
        <v>2.750086920337</v>
      </c>
    </row>
    <row r="27" spans="1:3" ht="16" x14ac:dyDescent="0.2">
      <c r="A27" s="26"/>
      <c r="B27" s="53">
        <v>2.7970350386909999</v>
      </c>
      <c r="C27" s="53">
        <v>2.2545193813909989</v>
      </c>
    </row>
    <row r="28" spans="1:3" ht="16" x14ac:dyDescent="0.2">
      <c r="A28" s="26">
        <v>2010</v>
      </c>
      <c r="B28" s="53">
        <v>2.8424115961935001</v>
      </c>
      <c r="C28" s="53">
        <v>2.4869387622260009</v>
      </c>
    </row>
    <row r="29" spans="1:3" ht="16" x14ac:dyDescent="0.2">
      <c r="A29" s="26"/>
      <c r="B29" s="53">
        <v>2.9046086152155004</v>
      </c>
      <c r="C29" s="53">
        <v>2.8210429622239999</v>
      </c>
    </row>
    <row r="30" spans="1:3" ht="16" x14ac:dyDescent="0.2">
      <c r="A30" s="26"/>
      <c r="B30" s="53">
        <v>2.9316922866800001</v>
      </c>
      <c r="C30" s="53">
        <v>2.8287929493379984</v>
      </c>
    </row>
    <row r="31" spans="1:3" ht="16" x14ac:dyDescent="0.2">
      <c r="A31" s="26"/>
      <c r="B31" s="53">
        <v>3.0303103512227989</v>
      </c>
      <c r="C31" s="53">
        <v>3.0796805391540012</v>
      </c>
    </row>
    <row r="32" spans="1:3" ht="16" x14ac:dyDescent="0.2">
      <c r="A32" s="26"/>
      <c r="B32" s="53">
        <v>3.2355772466998234</v>
      </c>
      <c r="C32" s="53">
        <v>3.4433069875690001</v>
      </c>
    </row>
    <row r="33" spans="1:3" ht="16" x14ac:dyDescent="0.2">
      <c r="A33" s="26">
        <v>2015</v>
      </c>
      <c r="B33" s="53">
        <v>3.3914603489971817</v>
      </c>
      <c r="C33" s="53">
        <v>3.4450982265379997</v>
      </c>
    </row>
    <row r="34" spans="1:3" ht="16" x14ac:dyDescent="0.2">
      <c r="A34" s="26"/>
      <c r="B34" s="53">
        <v>3.4976105829204696</v>
      </c>
      <c r="C34" s="53">
        <v>3.415266502046999</v>
      </c>
    </row>
    <row r="35" spans="1:3" ht="16" x14ac:dyDescent="0.2">
      <c r="A35" s="26"/>
      <c r="B35" s="53">
        <v>3.6775852263861175</v>
      </c>
      <c r="C35" s="53">
        <v>3.7423722620220001</v>
      </c>
    </row>
    <row r="36" spans="1:3" ht="16" x14ac:dyDescent="0.2">
      <c r="A36" s="26"/>
      <c r="B36" s="53">
        <v>3.8485952675657598</v>
      </c>
      <c r="C36" s="53">
        <v>3.9000022484250003</v>
      </c>
    </row>
    <row r="37" spans="1:3" ht="16" x14ac:dyDescent="0.2">
      <c r="A37" s="26"/>
      <c r="B37" s="53">
        <v>4.0190902207026875</v>
      </c>
      <c r="C37" s="53">
        <v>4.0918029495712593</v>
      </c>
    </row>
    <row r="38" spans="1:3" ht="16" x14ac:dyDescent="0.2">
      <c r="A38" s="26">
        <v>2020</v>
      </c>
      <c r="B38" s="53">
        <v>4.1652783988066178</v>
      </c>
      <c r="C38" s="53">
        <v>4.1442397703651181</v>
      </c>
    </row>
    <row r="39" spans="1:3" ht="16" x14ac:dyDescent="0.2">
      <c r="A39" s="28">
        <v>2021</v>
      </c>
      <c r="B39" s="54">
        <v>4.3975033333051901</v>
      </c>
      <c r="C39" s="54">
        <v>4.7165880239006412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1CE08-D77D-43E1-AB5E-DF4F085D9A98}">
  <dimension ref="A1:B71"/>
  <sheetViews>
    <sheetView zoomScale="125" zoomScaleNormal="125" workbookViewId="0"/>
  </sheetViews>
  <sheetFormatPr baseColWidth="10" defaultColWidth="8.83203125" defaultRowHeight="16" x14ac:dyDescent="0.2"/>
  <cols>
    <col min="1" max="1" width="13.1640625" style="24" bestFit="1" customWidth="1"/>
    <col min="2" max="2" width="17.83203125" style="25" customWidth="1"/>
    <col min="3" max="4" width="8.83203125" style="3"/>
    <col min="5" max="5" width="25.83203125" style="3" bestFit="1" customWidth="1"/>
    <col min="6" max="16384" width="8.83203125" style="3"/>
  </cols>
  <sheetData>
    <row r="1" spans="1:2" x14ac:dyDescent="0.2">
      <c r="A1" s="3" t="s">
        <v>493</v>
      </c>
      <c r="B1" s="3"/>
    </row>
    <row r="2" spans="1:2" x14ac:dyDescent="0.2">
      <c r="A2" s="3"/>
      <c r="B2" s="3"/>
    </row>
    <row r="3" spans="1:2" x14ac:dyDescent="0.2">
      <c r="A3" s="3"/>
      <c r="B3" s="3"/>
    </row>
    <row r="4" spans="1:2" x14ac:dyDescent="0.2">
      <c r="A4" s="3"/>
      <c r="B4" s="3"/>
    </row>
    <row r="5" spans="1:2" x14ac:dyDescent="0.2">
      <c r="A5" s="3"/>
      <c r="B5" s="3"/>
    </row>
    <row r="6" spans="1:2" x14ac:dyDescent="0.2">
      <c r="A6" s="3"/>
      <c r="B6" s="3"/>
    </row>
    <row r="7" spans="1:2" x14ac:dyDescent="0.2">
      <c r="A7" s="3"/>
      <c r="B7" s="3"/>
    </row>
    <row r="8" spans="1:2" x14ac:dyDescent="0.2">
      <c r="A8" s="3"/>
      <c r="B8" s="3"/>
    </row>
    <row r="9" spans="1:2" x14ac:dyDescent="0.2">
      <c r="A9" s="3"/>
      <c r="B9" s="3"/>
    </row>
    <row r="10" spans="1:2" x14ac:dyDescent="0.2">
      <c r="A10" s="3"/>
      <c r="B10" s="3"/>
    </row>
    <row r="11" spans="1:2" x14ac:dyDescent="0.2">
      <c r="A11" s="3"/>
      <c r="B11" s="3"/>
    </row>
    <row r="12" spans="1:2" x14ac:dyDescent="0.2">
      <c r="A12" s="3"/>
      <c r="B12" s="3"/>
    </row>
    <row r="13" spans="1:2" x14ac:dyDescent="0.2">
      <c r="A13" s="3"/>
      <c r="B13" s="3"/>
    </row>
    <row r="14" spans="1:2" x14ac:dyDescent="0.2">
      <c r="A14" s="3"/>
      <c r="B14" s="3"/>
    </row>
    <row r="15" spans="1:2" x14ac:dyDescent="0.2">
      <c r="A15" s="3"/>
      <c r="B15" s="3"/>
    </row>
    <row r="16" spans="1:2" x14ac:dyDescent="0.2">
      <c r="A16" s="3"/>
      <c r="B16" s="3"/>
    </row>
    <row r="17" spans="1:2" x14ac:dyDescent="0.2">
      <c r="A17" s="3"/>
      <c r="B17" s="3"/>
    </row>
    <row r="18" spans="1:2" x14ac:dyDescent="0.2">
      <c r="A18" s="3"/>
      <c r="B18" s="3"/>
    </row>
    <row r="19" spans="1:2" x14ac:dyDescent="0.2">
      <c r="A19" s="3"/>
      <c r="B19" s="3"/>
    </row>
    <row r="20" spans="1:2" x14ac:dyDescent="0.2">
      <c r="A20" s="32" t="s">
        <v>494</v>
      </c>
      <c r="B20" s="3"/>
    </row>
    <row r="21" spans="1:2" x14ac:dyDescent="0.2">
      <c r="A21" s="33" t="s">
        <v>475</v>
      </c>
      <c r="B21" s="3"/>
    </row>
    <row r="22" spans="1:2" x14ac:dyDescent="0.2">
      <c r="A22" s="3"/>
      <c r="B22" s="3"/>
    </row>
    <row r="23" spans="1:2" x14ac:dyDescent="0.2">
      <c r="A23" s="3"/>
      <c r="B23" s="3"/>
    </row>
    <row r="24" spans="1:2" x14ac:dyDescent="0.2">
      <c r="A24" s="30" t="s">
        <v>474</v>
      </c>
      <c r="B24" s="31" t="s">
        <v>478</v>
      </c>
    </row>
    <row r="25" spans="1:2" x14ac:dyDescent="0.2">
      <c r="A25" s="26" t="s">
        <v>226</v>
      </c>
      <c r="B25" s="38">
        <v>1.4999999999999999E-2</v>
      </c>
    </row>
    <row r="26" spans="1:2" x14ac:dyDescent="0.2">
      <c r="A26" s="26"/>
      <c r="B26" s="38">
        <v>5.0000000000000001E-3</v>
      </c>
    </row>
    <row r="27" spans="1:2" x14ac:dyDescent="0.2">
      <c r="A27" s="26"/>
      <c r="B27" s="38">
        <v>0</v>
      </c>
    </row>
    <row r="28" spans="1:2" x14ac:dyDescent="0.2">
      <c r="A28" s="26"/>
      <c r="B28" s="38">
        <v>5.0000000000000001E-3</v>
      </c>
    </row>
    <row r="29" spans="1:2" x14ac:dyDescent="0.2">
      <c r="A29" s="26"/>
      <c r="B29" s="38">
        <v>0</v>
      </c>
    </row>
    <row r="30" spans="1:2" x14ac:dyDescent="0.2">
      <c r="A30" s="55">
        <v>0.3</v>
      </c>
      <c r="B30" s="38">
        <v>0</v>
      </c>
    </row>
    <row r="31" spans="1:2" x14ac:dyDescent="0.2">
      <c r="A31" s="26"/>
      <c r="B31" s="38">
        <v>0</v>
      </c>
    </row>
    <row r="32" spans="1:2" x14ac:dyDescent="0.2">
      <c r="A32" s="26"/>
      <c r="B32" s="38">
        <v>0</v>
      </c>
    </row>
    <row r="33" spans="1:2" x14ac:dyDescent="0.2">
      <c r="A33" s="26"/>
      <c r="B33" s="38">
        <v>0</v>
      </c>
    </row>
    <row r="34" spans="1:2" x14ac:dyDescent="0.2">
      <c r="A34" s="26"/>
      <c r="B34" s="38">
        <v>0</v>
      </c>
    </row>
    <row r="35" spans="1:2" x14ac:dyDescent="0.2">
      <c r="A35" s="55">
        <v>0.4</v>
      </c>
      <c r="B35" s="38">
        <v>1.4999999999999999E-2</v>
      </c>
    </row>
    <row r="36" spans="1:2" x14ac:dyDescent="0.2">
      <c r="A36" s="26"/>
      <c r="B36" s="38">
        <v>0.01</v>
      </c>
    </row>
    <row r="37" spans="1:2" x14ac:dyDescent="0.2">
      <c r="A37" s="26"/>
      <c r="B37" s="38">
        <v>5.0000000000000001E-3</v>
      </c>
    </row>
    <row r="38" spans="1:2" x14ac:dyDescent="0.2">
      <c r="A38" s="26"/>
      <c r="B38" s="38">
        <v>5.0000000000000001E-3</v>
      </c>
    </row>
    <row r="39" spans="1:2" x14ac:dyDescent="0.2">
      <c r="A39" s="26"/>
      <c r="B39" s="38">
        <v>1.4999999999999999E-2</v>
      </c>
    </row>
    <row r="40" spans="1:2" x14ac:dyDescent="0.2">
      <c r="A40" s="55">
        <v>0.5</v>
      </c>
      <c r="B40" s="38">
        <v>0.02</v>
      </c>
    </row>
    <row r="41" spans="1:2" x14ac:dyDescent="0.2">
      <c r="A41" s="26"/>
      <c r="B41" s="38">
        <v>1.4999999999999999E-2</v>
      </c>
    </row>
    <row r="42" spans="1:2" x14ac:dyDescent="0.2">
      <c r="A42" s="26"/>
      <c r="B42" s="38">
        <v>1.4999999999999999E-2</v>
      </c>
    </row>
    <row r="43" spans="1:2" x14ac:dyDescent="0.2">
      <c r="A43" s="26"/>
      <c r="B43" s="38">
        <v>0.02</v>
      </c>
    </row>
    <row r="44" spans="1:2" x14ac:dyDescent="0.2">
      <c r="A44" s="26"/>
      <c r="B44" s="38">
        <v>0.02</v>
      </c>
    </row>
    <row r="45" spans="1:2" x14ac:dyDescent="0.2">
      <c r="A45" s="55">
        <v>0.6</v>
      </c>
      <c r="B45" s="38">
        <v>0.01</v>
      </c>
    </row>
    <row r="46" spans="1:2" x14ac:dyDescent="0.2">
      <c r="A46" s="26"/>
      <c r="B46" s="38">
        <v>4.4999999999999998E-2</v>
      </c>
    </row>
    <row r="47" spans="1:2" x14ac:dyDescent="0.2">
      <c r="A47" s="26"/>
      <c r="B47" s="38">
        <v>2.5000000000000001E-2</v>
      </c>
    </row>
    <row r="48" spans="1:2" x14ac:dyDescent="0.2">
      <c r="A48" s="26"/>
      <c r="B48" s="38">
        <v>0.06</v>
      </c>
    </row>
    <row r="49" spans="1:2" x14ac:dyDescent="0.2">
      <c r="A49" s="26"/>
      <c r="B49" s="38">
        <v>0.05</v>
      </c>
    </row>
    <row r="50" spans="1:2" x14ac:dyDescent="0.2">
      <c r="A50" s="55">
        <v>0.7</v>
      </c>
      <c r="B50" s="38">
        <v>3.5000000000000003E-2</v>
      </c>
    </row>
    <row r="51" spans="1:2" x14ac:dyDescent="0.2">
      <c r="A51" s="26"/>
      <c r="B51" s="38">
        <v>7.0000000000000007E-2</v>
      </c>
    </row>
    <row r="52" spans="1:2" x14ac:dyDescent="0.2">
      <c r="A52" s="26"/>
      <c r="B52" s="38">
        <v>4.4999999999999998E-2</v>
      </c>
    </row>
    <row r="53" spans="1:2" x14ac:dyDescent="0.2">
      <c r="A53" s="26"/>
      <c r="B53" s="38">
        <v>5.5E-2</v>
      </c>
    </row>
    <row r="54" spans="1:2" x14ac:dyDescent="0.2">
      <c r="A54" s="26"/>
      <c r="B54" s="38">
        <v>0.04</v>
      </c>
    </row>
    <row r="55" spans="1:2" x14ac:dyDescent="0.2">
      <c r="A55" s="55">
        <v>0.8</v>
      </c>
      <c r="B55" s="38">
        <v>0.03</v>
      </c>
    </row>
    <row r="56" spans="1:2" x14ac:dyDescent="0.2">
      <c r="A56" s="26"/>
      <c r="B56" s="38">
        <v>0.04</v>
      </c>
    </row>
    <row r="57" spans="1:2" x14ac:dyDescent="0.2">
      <c r="A57" s="26"/>
      <c r="B57" s="38">
        <v>7.4999999999999997E-2</v>
      </c>
    </row>
    <row r="58" spans="1:2" x14ac:dyDescent="0.2">
      <c r="A58" s="26"/>
      <c r="B58" s="38">
        <v>0.01</v>
      </c>
    </row>
    <row r="59" spans="1:2" x14ac:dyDescent="0.2">
      <c r="A59" s="26"/>
      <c r="B59" s="38">
        <v>2.5000000000000001E-2</v>
      </c>
    </row>
    <row r="60" spans="1:2" x14ac:dyDescent="0.2">
      <c r="A60" s="55">
        <v>0.9</v>
      </c>
      <c r="B60" s="38">
        <v>3.5000000000000003E-2</v>
      </c>
    </row>
    <row r="61" spans="1:2" x14ac:dyDescent="0.2">
      <c r="A61" s="26"/>
      <c r="B61" s="38">
        <v>1.4999999999999999E-2</v>
      </c>
    </row>
    <row r="62" spans="1:2" x14ac:dyDescent="0.2">
      <c r="A62" s="26"/>
      <c r="B62" s="38">
        <v>2.5000000000000001E-2</v>
      </c>
    </row>
    <row r="63" spans="1:2" x14ac:dyDescent="0.2">
      <c r="A63" s="26"/>
      <c r="B63" s="38">
        <v>0.04</v>
      </c>
    </row>
    <row r="64" spans="1:2" x14ac:dyDescent="0.2">
      <c r="A64" s="26"/>
      <c r="B64" s="38">
        <v>2.5000000000000001E-2</v>
      </c>
    </row>
    <row r="65" spans="1:2" x14ac:dyDescent="0.2">
      <c r="A65" s="55">
        <v>1</v>
      </c>
      <c r="B65" s="38">
        <v>1.4999999999999999E-2</v>
      </c>
    </row>
    <row r="66" spans="1:2" x14ac:dyDescent="0.2">
      <c r="A66" s="26"/>
      <c r="B66" s="38">
        <v>0.02</v>
      </c>
    </row>
    <row r="67" spans="1:2" x14ac:dyDescent="0.2">
      <c r="A67" s="26"/>
      <c r="B67" s="38">
        <v>1.4999999999999999E-2</v>
      </c>
    </row>
    <row r="68" spans="1:2" x14ac:dyDescent="0.2">
      <c r="A68" s="26"/>
      <c r="B68" s="38">
        <v>0.01</v>
      </c>
    </row>
    <row r="69" spans="1:2" x14ac:dyDescent="0.2">
      <c r="A69" s="26"/>
      <c r="B69" s="38">
        <v>0</v>
      </c>
    </row>
    <row r="70" spans="1:2" x14ac:dyDescent="0.2">
      <c r="A70" s="55">
        <v>1.1000000000000001</v>
      </c>
      <c r="B70" s="38">
        <v>5.0000000000000001E-3</v>
      </c>
    </row>
    <row r="71" spans="1:2" x14ac:dyDescent="0.2">
      <c r="A71" s="28"/>
      <c r="B71" s="39">
        <v>1.4999999999999999E-2</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5CD2B-F34B-4341-8923-865CC6162A00}">
  <dimension ref="A1:O46"/>
  <sheetViews>
    <sheetView zoomScale="125" zoomScaleNormal="125" workbookViewId="0"/>
  </sheetViews>
  <sheetFormatPr baseColWidth="10" defaultColWidth="8.83203125" defaultRowHeight="15" x14ac:dyDescent="0.2"/>
  <cols>
    <col min="1" max="1" width="8.83203125" style="34"/>
    <col min="2" max="4" width="11.83203125" style="22" customWidth="1"/>
    <col min="12" max="12" width="11.6640625" bestFit="1" customWidth="1"/>
    <col min="15" max="15" width="5.83203125" bestFit="1" customWidth="1"/>
  </cols>
  <sheetData>
    <row r="1" spans="1:15" ht="16" x14ac:dyDescent="0.2">
      <c r="A1" s="24" t="s">
        <v>495</v>
      </c>
    </row>
    <row r="3" spans="1:15" x14ac:dyDescent="0.2">
      <c r="O3" s="4"/>
    </row>
    <row r="4" spans="1:15" x14ac:dyDescent="0.2">
      <c r="O4" s="9"/>
    </row>
    <row r="21" spans="1:15" x14ac:dyDescent="0.2">
      <c r="A21" s="32" t="s">
        <v>494</v>
      </c>
    </row>
    <row r="22" spans="1:15" x14ac:dyDescent="0.2">
      <c r="A22" s="33" t="s">
        <v>475</v>
      </c>
    </row>
    <row r="24" spans="1:15" x14ac:dyDescent="0.2">
      <c r="O24" s="9"/>
    </row>
    <row r="25" spans="1:15" ht="16" x14ac:dyDescent="0.2">
      <c r="A25" s="30" t="s">
        <v>208</v>
      </c>
      <c r="B25" s="31" t="s">
        <v>227</v>
      </c>
      <c r="C25" s="31" t="s">
        <v>228</v>
      </c>
      <c r="D25" s="31" t="s">
        <v>229</v>
      </c>
    </row>
    <row r="26" spans="1:15" ht="16" x14ac:dyDescent="0.2">
      <c r="A26" s="26">
        <v>2001</v>
      </c>
      <c r="B26" s="27">
        <v>0.92264342124128929</v>
      </c>
      <c r="C26" s="27">
        <v>0.98751814693600426</v>
      </c>
      <c r="D26" s="27">
        <v>1.0688944587446985</v>
      </c>
    </row>
    <row r="27" spans="1:15" ht="16" x14ac:dyDescent="0.2">
      <c r="A27" s="26"/>
      <c r="B27" s="27">
        <v>0.83590257580851712</v>
      </c>
      <c r="C27" s="27">
        <v>0.91737560472324997</v>
      </c>
      <c r="D27" s="27">
        <v>1.0121008705637582</v>
      </c>
    </row>
    <row r="28" spans="1:15" ht="16" x14ac:dyDescent="0.2">
      <c r="A28" s="26"/>
      <c r="B28" s="27">
        <v>0.78797302814698233</v>
      </c>
      <c r="C28" s="27">
        <v>0.86901959629013947</v>
      </c>
      <c r="D28" s="27">
        <v>0.96438465758190561</v>
      </c>
    </row>
    <row r="29" spans="1:15" ht="16" x14ac:dyDescent="0.2">
      <c r="A29" s="26"/>
      <c r="B29" s="27">
        <v>0.76716394930197263</v>
      </c>
      <c r="C29" s="27">
        <v>0.84543006393858811</v>
      </c>
      <c r="D29" s="27">
        <v>0.94751557832361588</v>
      </c>
    </row>
    <row r="30" spans="1:15" ht="16" x14ac:dyDescent="0.2">
      <c r="A30" s="26">
        <v>2005</v>
      </c>
      <c r="B30" s="27">
        <v>0.74630606334397531</v>
      </c>
      <c r="C30" s="27">
        <v>0.83153969062997746</v>
      </c>
      <c r="D30" s="27">
        <v>0.9260838996094829</v>
      </c>
    </row>
    <row r="31" spans="1:15" ht="16" x14ac:dyDescent="0.2">
      <c r="A31" s="26"/>
      <c r="B31" s="27">
        <v>0.7321556517962029</v>
      </c>
      <c r="C31" s="27">
        <v>0.83289638426960999</v>
      </c>
      <c r="D31" s="27">
        <v>0.936349476267196</v>
      </c>
    </row>
    <row r="32" spans="1:15" ht="16" x14ac:dyDescent="0.2">
      <c r="A32" s="26"/>
      <c r="B32" s="27">
        <v>0.74090600246374683</v>
      </c>
      <c r="C32" s="27">
        <v>0.84998295692669779</v>
      </c>
      <c r="D32" s="27">
        <v>0.9525239342877807</v>
      </c>
    </row>
    <row r="33" spans="1:4" ht="16" x14ac:dyDescent="0.2">
      <c r="A33" s="26"/>
      <c r="B33" s="27">
        <v>0.70635683300761221</v>
      </c>
      <c r="C33" s="27">
        <v>0.82677517927918276</v>
      </c>
      <c r="D33" s="27">
        <v>0.92290645691038153</v>
      </c>
    </row>
    <row r="34" spans="1:4" ht="16" x14ac:dyDescent="0.2">
      <c r="A34" s="26"/>
      <c r="B34" s="27">
        <v>0.64761365922976188</v>
      </c>
      <c r="C34" s="27">
        <v>0.7687768974539545</v>
      </c>
      <c r="D34" s="27">
        <v>0.87647239090194451</v>
      </c>
    </row>
    <row r="35" spans="1:4" ht="16" x14ac:dyDescent="0.2">
      <c r="A35" s="26">
        <v>2010</v>
      </c>
      <c r="B35" s="27">
        <v>0.63029790341789971</v>
      </c>
      <c r="C35" s="27">
        <v>0.74552611151289516</v>
      </c>
      <c r="D35" s="27">
        <v>0.86568547118881101</v>
      </c>
    </row>
    <row r="36" spans="1:4" ht="16" x14ac:dyDescent="0.2">
      <c r="A36" s="26"/>
      <c r="B36" s="27">
        <v>0.61423430603855522</v>
      </c>
      <c r="C36" s="27">
        <v>0.72784338866479437</v>
      </c>
      <c r="D36" s="27">
        <v>0.86684750388031084</v>
      </c>
    </row>
    <row r="37" spans="1:4" ht="16" x14ac:dyDescent="0.2">
      <c r="A37" s="26"/>
      <c r="B37" s="27">
        <v>0.58853237651554369</v>
      </c>
      <c r="C37" s="27">
        <v>0.71000864478610315</v>
      </c>
      <c r="D37" s="27">
        <v>0.84854788173740281</v>
      </c>
    </row>
    <row r="38" spans="1:4" ht="16" x14ac:dyDescent="0.2">
      <c r="A38" s="26"/>
      <c r="B38" s="27">
        <v>0.57881707083587697</v>
      </c>
      <c r="C38" s="27">
        <v>0.71635438416361008</v>
      </c>
      <c r="D38" s="27">
        <v>0.85941332177756768</v>
      </c>
    </row>
    <row r="39" spans="1:4" ht="16" x14ac:dyDescent="0.2">
      <c r="A39" s="26"/>
      <c r="B39" s="27">
        <v>0.57959030050538252</v>
      </c>
      <c r="C39" s="27">
        <v>0.73079541765313905</v>
      </c>
      <c r="D39" s="27">
        <v>0.87639124678676306</v>
      </c>
    </row>
    <row r="40" spans="1:4" ht="16" x14ac:dyDescent="0.2">
      <c r="A40" s="26">
        <v>2015</v>
      </c>
      <c r="B40" s="27">
        <v>0.57091395024114455</v>
      </c>
      <c r="C40" s="27">
        <v>0.73913494856975481</v>
      </c>
      <c r="D40" s="27">
        <v>0.88588800090553355</v>
      </c>
    </row>
    <row r="41" spans="1:4" ht="16" x14ac:dyDescent="0.2">
      <c r="A41" s="26"/>
      <c r="B41" s="27">
        <v>0.56052157218403376</v>
      </c>
      <c r="C41" s="27">
        <v>0.73233971208808624</v>
      </c>
      <c r="D41" s="27">
        <v>0.87965768887099094</v>
      </c>
    </row>
    <row r="42" spans="1:4" ht="16" x14ac:dyDescent="0.2">
      <c r="A42" s="26"/>
      <c r="B42" s="27">
        <v>0.55601526990646921</v>
      </c>
      <c r="C42" s="27">
        <v>0.73542122116786324</v>
      </c>
      <c r="D42" s="27">
        <v>0.89023673076321441</v>
      </c>
    </row>
    <row r="43" spans="1:4" ht="16" x14ac:dyDescent="0.2">
      <c r="A43" s="26"/>
      <c r="B43" s="27">
        <v>0.55496085484094448</v>
      </c>
      <c r="C43" s="27">
        <v>0.73632693453112452</v>
      </c>
      <c r="D43" s="27">
        <v>0.89107270280042028</v>
      </c>
    </row>
    <row r="44" spans="1:4" ht="16" x14ac:dyDescent="0.2">
      <c r="A44" s="26"/>
      <c r="B44" s="27">
        <v>0.54961366455017402</v>
      </c>
      <c r="C44" s="27">
        <v>0.72918249977732896</v>
      </c>
      <c r="D44" s="27">
        <v>0.89835097808118491</v>
      </c>
    </row>
    <row r="45" spans="1:4" ht="16" x14ac:dyDescent="0.2">
      <c r="A45" s="26">
        <v>2020</v>
      </c>
      <c r="B45" s="27">
        <v>0.54206282139502238</v>
      </c>
      <c r="C45" s="27">
        <v>0.72469745279928199</v>
      </c>
      <c r="D45" s="27">
        <v>0.90171671534178077</v>
      </c>
    </row>
    <row r="46" spans="1:4" ht="16" x14ac:dyDescent="0.2">
      <c r="A46" s="28">
        <v>2021</v>
      </c>
      <c r="B46" s="29">
        <v>0.54374148967562141</v>
      </c>
      <c r="C46" s="29">
        <v>0.74127357396810978</v>
      </c>
      <c r="D46" s="29">
        <v>0.928257325814413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30</vt:i4>
      </vt:variant>
    </vt:vector>
  </HeadingPairs>
  <TitlesOfParts>
    <vt:vector size="30" baseType="lpstr">
      <vt:lpstr>Figure 1</vt:lpstr>
      <vt:lpstr>Fig1 Data</vt:lpstr>
      <vt:lpstr>Figure 2</vt:lpstr>
      <vt:lpstr>Figure 3</vt:lpstr>
      <vt:lpstr>Figure 4</vt:lpstr>
      <vt:lpstr>Fig2 Data</vt:lpstr>
      <vt:lpstr>Figure A1</vt:lpstr>
      <vt:lpstr>Figure B1</vt:lpstr>
      <vt:lpstr>Figure B2</vt:lpstr>
      <vt:lpstr>Fig B1 Data</vt:lpstr>
      <vt:lpstr>Fig B2 Data</vt:lpstr>
      <vt:lpstr>Figure C1</vt:lpstr>
      <vt:lpstr>Missing2019s 4-8-20</vt:lpstr>
      <vt:lpstr>Table1 Data</vt:lpstr>
      <vt:lpstr>Table2 Data</vt:lpstr>
      <vt:lpstr>FigA1 Data</vt:lpstr>
      <vt:lpstr>FigA2 Data</vt:lpstr>
      <vt:lpstr>Outlier Cash Flows</vt:lpstr>
      <vt:lpstr>Outlier Cash Flows Check</vt:lpstr>
      <vt:lpstr>Footnote1</vt:lpstr>
      <vt:lpstr>Footnote5</vt:lpstr>
      <vt:lpstr>SocSecCovered</vt:lpstr>
      <vt:lpstr>Fig4 Data</vt:lpstr>
      <vt:lpstr>Fig2 Note</vt:lpstr>
      <vt:lpstr>Fig2 SSA Note</vt:lpstr>
      <vt:lpstr>Fig1 UAAL Note</vt:lpstr>
      <vt:lpstr>BetterPayroll contribs</vt:lpstr>
      <vt:lpstr>ActualPayroll contribs</vt:lpstr>
      <vt:lpstr>Contrib Gap Analysis</vt:lpstr>
      <vt:lpstr>Returns Note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Amy Grzybowski</cp:lastModifiedBy>
  <dcterms:created xsi:type="dcterms:W3CDTF">2021-05-10T15:14:23Z</dcterms:created>
  <dcterms:modified xsi:type="dcterms:W3CDTF">2021-06-02T13:56:01Z</dcterms:modified>
</cp:coreProperties>
</file>