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60" windowWidth="15915" windowHeight="12480" tabRatio="900"/>
  </bookViews>
  <sheets>
    <sheet name="Figure 1" sheetId="23" r:id="rId1"/>
    <sheet name="Figure 2" sheetId="46" r:id="rId2"/>
    <sheet name="Figure 3" sheetId="20" r:id="rId3"/>
    <sheet name="Figure 4" sheetId="26" r:id="rId4"/>
  </sheets>
  <definedNames>
    <definedName name="_xlnm.Print_Area" localSheetId="0">'Figure 1'!$A$1:$H$19</definedName>
    <definedName name="_xlnm.Print_Area" localSheetId="3">'Figure 4'!#REF!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20" l="1"/>
  <c r="D48" i="20"/>
  <c r="C48" i="20"/>
  <c r="B48" i="20"/>
  <c r="N13" i="23"/>
  <c r="O13" i="23"/>
  <c r="AM13" i="20"/>
  <c r="AM14" i="20" s="1"/>
  <c r="AN13" i="20"/>
  <c r="AN14" i="20" s="1"/>
  <c r="E32" i="20"/>
  <c r="D32" i="20"/>
  <c r="C32" i="20"/>
  <c r="B32" i="20"/>
  <c r="Q16" i="23"/>
  <c r="P16" i="23"/>
  <c r="Q28" i="23"/>
  <c r="P28" i="23"/>
  <c r="Q27" i="23"/>
  <c r="P27" i="23"/>
  <c r="P8" i="23"/>
  <c r="Q8" i="23"/>
  <c r="P9" i="23"/>
  <c r="Q9" i="23"/>
  <c r="P10" i="23"/>
  <c r="Q10" i="23"/>
  <c r="P11" i="23"/>
  <c r="Q11" i="23"/>
  <c r="P7" i="23"/>
  <c r="Q7" i="23"/>
  <c r="T7" i="23" s="1"/>
  <c r="Q6" i="23"/>
  <c r="P6" i="23"/>
  <c r="Q5" i="23"/>
  <c r="T5" i="23"/>
  <c r="P5" i="23"/>
  <c r="R5" i="23"/>
  <c r="P13" i="23"/>
  <c r="Q13" i="23"/>
  <c r="K14" i="23" s="1"/>
  <c r="Q14" i="23"/>
  <c r="L23" i="20"/>
  <c r="M23" i="20"/>
  <c r="N23" i="20"/>
  <c r="L24" i="20"/>
  <c r="M24" i="20"/>
  <c r="N24" i="20"/>
  <c r="L25" i="20"/>
  <c r="M25" i="20"/>
  <c r="N25" i="20"/>
  <c r="L26" i="20"/>
  <c r="M26" i="20"/>
  <c r="N26" i="20"/>
  <c r="L27" i="20"/>
  <c r="M27" i="20"/>
  <c r="N27" i="20"/>
  <c r="L28" i="20"/>
  <c r="M28" i="20"/>
  <c r="N28" i="20"/>
  <c r="L29" i="20"/>
  <c r="M29" i="20"/>
  <c r="N29" i="20"/>
  <c r="K24" i="20"/>
  <c r="K25" i="20"/>
  <c r="K26" i="20"/>
  <c r="K27" i="20"/>
  <c r="K28" i="20"/>
  <c r="K29" i="20"/>
  <c r="K23" i="20"/>
  <c r="T16" i="23"/>
  <c r="R16" i="23"/>
  <c r="T11" i="23"/>
  <c r="R11" i="23"/>
  <c r="R7" i="23"/>
  <c r="R8" i="23"/>
  <c r="T10" i="23"/>
  <c r="R10" i="23"/>
  <c r="T9" i="23"/>
  <c r="R9" i="23"/>
  <c r="T8" i="23"/>
  <c r="T13" i="23" s="1"/>
  <c r="T14" i="23" s="1"/>
  <c r="T6" i="23"/>
  <c r="R6" i="23"/>
  <c r="E47" i="20"/>
  <c r="D47" i="20"/>
  <c r="C47" i="20"/>
  <c r="B47" i="20"/>
  <c r="E31" i="20"/>
  <c r="D31" i="20"/>
  <c r="C31" i="20"/>
  <c r="B31" i="20"/>
  <c r="R13" i="23"/>
</calcChain>
</file>

<file path=xl/sharedStrings.xml><?xml version="1.0" encoding="utf-8"?>
<sst xmlns="http://schemas.openxmlformats.org/spreadsheetml/2006/main" count="100" uniqueCount="66">
  <si>
    <t>1999-2001</t>
  </si>
  <si>
    <t>2002-2005</t>
  </si>
  <si>
    <t>Year</t>
  </si>
  <si>
    <t>Ever at max 46-53</t>
  </si>
  <si>
    <t>CPI</t>
  </si>
  <si>
    <t>year</t>
  </si>
  <si>
    <t>amt_m~rty_dc</t>
  </si>
  <si>
    <t>amt_m~fty_dc</t>
  </si>
  <si>
    <t>amt_max_fo..</t>
  </si>
  <si>
    <t>amt_max_fi..</t>
  </si>
  <si>
    <t>Not at max</t>
  </si>
  <si>
    <t>amt_n~rty_dc</t>
  </si>
  <si>
    <t>amt_n~fty_dc</t>
  </si>
  <si>
    <t>amt_nmax_f..</t>
  </si>
  <si>
    <t>DC, 46-49</t>
  </si>
  <si>
    <t>DC, 50-53</t>
  </si>
  <si>
    <t>DB &amp; DC, 46-49</t>
  </si>
  <si>
    <t>DB &amp; DC, 50-53</t>
  </si>
  <si>
    <t>Figure 2</t>
  </si>
  <si>
    <t>Figure 3a</t>
  </si>
  <si>
    <t>Figure 3b</t>
  </si>
  <si>
    <t>2001-02 chg</t>
  </si>
  <si>
    <t>Nominal Limit</t>
  </si>
  <si>
    <t>Real (2005$) Limit</t>
  </si>
  <si>
    <t>Age &lt; 50</t>
  </si>
  <si>
    <t>Real YoY Increase</t>
  </si>
  <si>
    <t>Age ≥ 50</t>
  </si>
  <si>
    <t>Note: Real amounts adjusted for the annual average Consumer Price Index for All Urban Consumers.  Dollar values are rounded to the nearest dollar.</t>
  </si>
  <si>
    <r>
      <t xml:space="preserve">Table 1. </t>
    </r>
    <r>
      <rPr>
        <i/>
        <sz val="12"/>
        <color theme="1"/>
        <rFont val="Times New Roman"/>
        <family val="1"/>
      </rPr>
      <t>401(k) Deferral Limits by Age</t>
    </r>
  </si>
  <si>
    <r>
      <rPr>
        <i/>
        <sz val="12"/>
        <color theme="1"/>
        <rFont val="Times New Roman"/>
        <family val="1"/>
      </rPr>
      <t>Source</t>
    </r>
    <r>
      <rPr>
        <sz val="12"/>
        <color theme="1"/>
        <rFont val="Times New Roman"/>
        <family val="1"/>
      </rPr>
      <t>: Authors' calculations from the Internal Revenue Service.</t>
    </r>
  </si>
  <si>
    <t>Average ratio of contribution/max for near-max people</t>
  </si>
  <si>
    <t>2001-05 chg</t>
  </si>
  <si>
    <t>Full sample</t>
  </si>
  <si>
    <t>Max contributors</t>
  </si>
  <si>
    <t>2002-2005 avg</t>
  </si>
  <si>
    <t>Difference, 50+ vs. &lt;50</t>
  </si>
  <si>
    <t>%</t>
  </si>
  <si>
    <t>Characteristic</t>
  </si>
  <si>
    <t>Earnings</t>
  </si>
  <si>
    <t>Net worth</t>
  </si>
  <si>
    <t>2005-2001</t>
  </si>
  <si>
    <t>yr avg %</t>
  </si>
  <si>
    <t>Non-max contributors under 50</t>
  </si>
  <si>
    <t>Non-max contributors over 50</t>
  </si>
  <si>
    <t>Max contributors under 50</t>
  </si>
  <si>
    <t>Max contributors over 50</t>
  </si>
  <si>
    <t>Increase in contributions from 1999-2001 to 2002-2005</t>
  </si>
  <si>
    <t>Limit under age 50</t>
  </si>
  <si>
    <t>Catch-up limit</t>
  </si>
  <si>
    <r>
      <t xml:space="preserve">Figure 1. </t>
    </r>
    <r>
      <rPr>
        <i/>
        <sz val="12"/>
        <color theme="1"/>
        <rFont val="Times New Roman"/>
        <family val="1"/>
      </rPr>
      <t>401(k) Deferral Limits by Age, 1999-2005</t>
    </r>
  </si>
  <si>
    <r>
      <t>Source</t>
    </r>
    <r>
      <rPr>
        <sz val="10"/>
        <color rgb="FF000000"/>
        <rFont val="Times New Roman"/>
        <family val="1"/>
      </rPr>
      <t>: Investment Company Institute (2006).</t>
    </r>
  </si>
  <si>
    <r>
      <t xml:space="preserve">Figure 2. </t>
    </r>
    <r>
      <rPr>
        <i/>
        <sz val="12"/>
        <color theme="1"/>
        <rFont val="Times New Roman"/>
        <family val="1"/>
      </rPr>
      <t>Mean Earnings and Asset Levels for Maximum Contributors and Full Sample</t>
    </r>
  </si>
  <si>
    <r>
      <t>Source</t>
    </r>
    <r>
      <rPr>
        <sz val="10"/>
        <color rgb="FF000000"/>
        <rFont val="Times New Roman"/>
        <family val="1"/>
      </rPr>
      <t xml:space="preserve">: Authors’ calculations from the </t>
    </r>
    <r>
      <rPr>
        <i/>
        <sz val="10"/>
        <color rgb="FF000000"/>
        <rFont val="Times New Roman"/>
        <family val="1"/>
      </rPr>
      <t>SIPP Completed Data Files (</t>
    </r>
    <r>
      <rPr>
        <sz val="10"/>
        <color rgb="FF000000"/>
        <rFont val="Times New Roman"/>
        <family val="1"/>
      </rPr>
      <t>1999-2005).</t>
    </r>
  </si>
  <si>
    <r>
      <t xml:space="preserve">Figure 3. </t>
    </r>
    <r>
      <rPr>
        <i/>
        <sz val="12"/>
        <color theme="1"/>
        <rFont val="Times New Roman"/>
        <family val="1"/>
      </rPr>
      <t>Average 401(k) Contributions by Age Among Maximum Contributors, 1999-2005</t>
    </r>
  </si>
  <si>
    <r>
      <t>Source</t>
    </r>
    <r>
      <rPr>
        <sz val="10"/>
        <color rgb="FF000000"/>
        <rFont val="Times New Roman"/>
        <family val="1"/>
      </rPr>
      <t xml:space="preserve">: Authors’ calculations from the </t>
    </r>
    <r>
      <rPr>
        <i/>
        <sz val="10"/>
        <color rgb="FF000000"/>
        <rFont val="Times New Roman"/>
        <family val="1"/>
      </rPr>
      <t>SIPP Completed Data Files</t>
    </r>
    <r>
      <rPr>
        <sz val="10"/>
        <color rgb="FF000000"/>
        <rFont val="Times New Roman"/>
        <family val="1"/>
      </rPr>
      <t xml:space="preserve"> (1999-2005).</t>
    </r>
  </si>
  <si>
    <t>Age 50-53</t>
  </si>
  <si>
    <t>Age 46-49</t>
  </si>
  <si>
    <t>Source: Authors’ calculations from the U.S. Census Bureau, SIPP Completed Data Files (1999-2005).</t>
  </si>
  <si>
    <t>Source: Authors’ calculations from the SIPP Completed Data Files (1999-2005).</t>
  </si>
  <si>
    <t>Note: All bars are statistically significant</t>
  </si>
  <si>
    <t>Year × max</t>
  </si>
  <si>
    <t>Year × age × max</t>
  </si>
  <si>
    <r>
      <t>a</t>
    </r>
    <r>
      <rPr>
        <sz val="12"/>
        <color rgb="FF000000"/>
        <rFont val="Times New Roman"/>
        <family val="1"/>
      </rPr>
      <t xml:space="preserve"> For simplicity, the figure does not depict the impact of the (Time)(Age) interaction.  This interaction reduces the predicted total increase in contributions by $11 for each of the two groups that include individuals age 50 and over.</t>
    </r>
  </si>
  <si>
    <r>
      <t>Source</t>
    </r>
    <r>
      <rPr>
        <sz val="12"/>
        <color rgb="FF000000"/>
        <rFont val="Times New Roman"/>
        <family val="1"/>
      </rPr>
      <t xml:space="preserve">: Authors’ estimates from the </t>
    </r>
    <r>
      <rPr>
        <i/>
        <sz val="12"/>
        <color rgb="FF000000"/>
        <rFont val="Times New Roman"/>
        <family val="1"/>
      </rPr>
      <t>SIPP Completed Data Files</t>
    </r>
    <r>
      <rPr>
        <sz val="12"/>
        <color rgb="FF000000"/>
        <rFont val="Times New Roman"/>
        <family val="1"/>
      </rPr>
      <t xml:space="preserve"> (1999-2005).</t>
    </r>
  </si>
  <si>
    <r>
      <t xml:space="preserve">Figure 4. </t>
    </r>
    <r>
      <rPr>
        <i/>
        <sz val="12"/>
        <color theme="1"/>
        <rFont val="Times New Roman"/>
        <family val="1"/>
      </rPr>
      <t>Predicted Increase in 401(k) Contributions from 1999-2001 to 2002-2005, 2005$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</si>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</sst>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4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5" fontId="1" fillId="0" borderId="1" xfId="1" applyNumberFormat="1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1" fillId="0" borderId="2" xfId="0" applyNumberFormat="1" applyFont="1" applyBorder="1"/>
    <xf numFmtId="164" fontId="1" fillId="0" borderId="2" xfId="0" applyNumberFormat="1" applyFont="1" applyBorder="1"/>
    <xf numFmtId="165" fontId="1" fillId="0" borderId="0" xfId="1" applyNumberFormat="1" applyFont="1" applyBorder="1"/>
    <xf numFmtId="164" fontId="1" fillId="0" borderId="0" xfId="1" applyNumberFormat="1" applyFont="1" applyBorder="1"/>
    <xf numFmtId="0" fontId="1" fillId="0" borderId="0" xfId="0" applyFont="1" applyAlignment="1">
      <alignment horizontal="left" wrapText="1"/>
    </xf>
    <xf numFmtId="164" fontId="1" fillId="0" borderId="1" xfId="1" applyNumberFormat="1" applyFont="1" applyBorder="1"/>
    <xf numFmtId="0" fontId="5" fillId="0" borderId="3" xfId="0" applyFont="1" applyBorder="1" applyAlignment="1">
      <alignment horizontal="left" wrapText="1" readingOrder="1"/>
    </xf>
    <xf numFmtId="0" fontId="5" fillId="0" borderId="4" xfId="0" applyFont="1" applyBorder="1" applyAlignment="1">
      <alignment horizontal="left" wrapText="1" readingOrder="1"/>
    </xf>
    <xf numFmtId="3" fontId="5" fillId="0" borderId="4" xfId="0" applyNumberFormat="1" applyFont="1" applyBorder="1" applyAlignment="1">
      <alignment horizontal="right" wrapText="1" readingOrder="1"/>
    </xf>
    <xf numFmtId="0" fontId="4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 wrapText="1" readingOrder="1"/>
    </xf>
    <xf numFmtId="3" fontId="5" fillId="0" borderId="0" xfId="0" applyNumberFormat="1" applyFont="1" applyAlignment="1">
      <alignment horizontal="right" wrapText="1" readingOrder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 readingOrder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1'!$M$42</c:f>
              <c:strCache>
                <c:ptCount val="1"/>
                <c:pt idx="0">
                  <c:v>Limit under age 50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5555555555555497E-3"/>
                  <c:y val="-0.2407992750906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3333333333333297E-3"/>
                  <c:y val="-0.251162979627547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5555555555555497E-3"/>
                  <c:y val="-0.251162667166604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5555555555555497E-3"/>
                  <c:y val="-0.30914510686164198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$12,000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333333333333297E-3"/>
                  <c:y val="-0.37352268466441702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$14,000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5555555555554499E-3"/>
                  <c:y val="-0.43790026246719199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$16,000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0.50624609423821998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$18,000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1'!$M$5:$M$11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1'!$N$5:$N$11</c:f>
              <c:numCache>
                <c:formatCode>#,##0</c:formatCode>
                <c:ptCount val="7"/>
                <c:pt idx="0" formatCode="&quot;$&quot;#,##0">
                  <c:v>10000</c:v>
                </c:pt>
                <c:pt idx="1">
                  <c:v>10500</c:v>
                </c:pt>
                <c:pt idx="2">
                  <c:v>10500</c:v>
                </c:pt>
                <c:pt idx="3">
                  <c:v>11000</c:v>
                </c:pt>
                <c:pt idx="4">
                  <c:v>12000</c:v>
                </c:pt>
                <c:pt idx="5">
                  <c:v>13000</c:v>
                </c:pt>
                <c:pt idx="6">
                  <c:v>14000</c:v>
                </c:pt>
              </c:numCache>
            </c:numRef>
          </c:val>
        </c:ser>
        <c:ser>
          <c:idx val="1"/>
          <c:order val="1"/>
          <c:tx>
            <c:strRef>
              <c:f>'Figure 1'!$O$3</c:f>
              <c:strCache>
                <c:ptCount val="1"/>
                <c:pt idx="0">
                  <c:v>Catch-up limit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numFmt formatCode="&quot;$&quot;#,##0" sourceLinked="0"/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1'!$M$5:$M$11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1'!$O$5:$O$11</c:f>
              <c:numCache>
                <c:formatCode>#,##0</c:formatCode>
                <c:ptCount val="7"/>
                <c:pt idx="0" formatCode="&quot;$&quot;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1000</c:v>
                </c:pt>
                <c:pt idx="4">
                  <c:v>2000</c:v>
                </c:pt>
                <c:pt idx="5">
                  <c:v>3000</c:v>
                </c:pt>
                <c:pt idx="6">
                  <c:v>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overlap val="100"/>
        <c:axId val="203837440"/>
        <c:axId val="203838976"/>
      </c:barChart>
      <c:catAx>
        <c:axId val="2038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3838976"/>
        <c:crosses val="autoZero"/>
        <c:auto val="1"/>
        <c:lblAlgn val="ctr"/>
        <c:lblOffset val="100"/>
        <c:noMultiLvlLbl val="0"/>
      </c:catAx>
      <c:valAx>
        <c:axId val="2038389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3837440"/>
        <c:crosses val="autoZero"/>
        <c:crossBetween val="between"/>
        <c:majorUnit val="4000"/>
      </c:valAx>
    </c:plotArea>
    <c:legend>
      <c:legendPos val="l"/>
      <c:layout>
        <c:manualLayout>
          <c:xMode val="edge"/>
          <c:yMode val="edge"/>
          <c:x val="0.17726337389736699"/>
          <c:y val="8.2541063820177299E-2"/>
          <c:w val="0.332059558408482"/>
          <c:h val="0.17830113969979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81058589062899"/>
          <c:y val="0.110545168217609"/>
          <c:w val="0.779180257798056"/>
          <c:h val="0.76903078024337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2'!$H$2</c:f>
              <c:strCache>
                <c:ptCount val="1"/>
                <c:pt idx="0">
                  <c:v>Full sample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92424671572692E-2"/>
                  <c:y val="1.2620186113099501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$57,000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77777777777780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$200,000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2'!$G$3:$G$4</c:f>
              <c:strCache>
                <c:ptCount val="2"/>
                <c:pt idx="0">
                  <c:v>Earnings</c:v>
                </c:pt>
                <c:pt idx="1">
                  <c:v>Net worth</c:v>
                </c:pt>
              </c:strCache>
            </c:strRef>
          </c:cat>
          <c:val>
            <c:numRef>
              <c:f>'Figure 2'!$H$3:$H$4</c:f>
              <c:numCache>
                <c:formatCode>#,##0</c:formatCode>
                <c:ptCount val="2"/>
                <c:pt idx="0">
                  <c:v>57180.732767208152</c:v>
                </c:pt>
                <c:pt idx="1">
                  <c:v>199570.73787371421</c:v>
                </c:pt>
              </c:numCache>
            </c:numRef>
          </c:val>
        </c:ser>
        <c:ser>
          <c:idx val="1"/>
          <c:order val="1"/>
          <c:tx>
            <c:strRef>
              <c:f>'Figure 2'!$J$2</c:f>
              <c:strCache>
                <c:ptCount val="1"/>
                <c:pt idx="0">
                  <c:v>Max contributors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5.1510173393139397E-3"/>
                  <c:y val="1.59713672154616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$163,000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58730158730159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$439,000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2'!$G$3:$G$4</c:f>
              <c:strCache>
                <c:ptCount val="2"/>
                <c:pt idx="0">
                  <c:v>Earnings</c:v>
                </c:pt>
                <c:pt idx="1">
                  <c:v>Net worth</c:v>
                </c:pt>
              </c:strCache>
            </c:strRef>
          </c:cat>
          <c:val>
            <c:numRef>
              <c:f>'Figure 2'!$J$3:$J$4</c:f>
              <c:numCache>
                <c:formatCode>#,##0</c:formatCode>
                <c:ptCount val="2"/>
                <c:pt idx="0">
                  <c:v>162530.68845881024</c:v>
                </c:pt>
                <c:pt idx="1">
                  <c:v>438849.46821860387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axId val="177731456"/>
        <c:axId val="177732992"/>
      </c:barChart>
      <c:catAx>
        <c:axId val="1777314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732992"/>
        <c:crosses val="autoZero"/>
        <c:auto val="1"/>
        <c:lblAlgn val="ctr"/>
        <c:lblOffset val="100"/>
        <c:noMultiLvlLbl val="0"/>
      </c:catAx>
      <c:valAx>
        <c:axId val="17773299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731456"/>
        <c:crosses val="autoZero"/>
        <c:crossBetween val="between"/>
        <c:majorUnit val="100000"/>
      </c:valAx>
    </c:plotArea>
    <c:legend>
      <c:legendPos val="r"/>
      <c:layout>
        <c:manualLayout>
          <c:xMode val="edge"/>
          <c:yMode val="edge"/>
          <c:x val="0.20397881680719113"/>
          <c:y val="0.13091586530407104"/>
          <c:w val="0.32947315584264097"/>
          <c:h val="0.16915948741701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3'!$C$21</c:f>
              <c:strCache>
                <c:ptCount val="1"/>
                <c:pt idx="0">
                  <c:v>DC, 50-53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3'!$C$23:$C$29</c:f>
              <c:numCache>
                <c:formatCode>General</c:formatCode>
                <c:ptCount val="7"/>
                <c:pt idx="0">
                  <c:v>9722.8389000000006</c:v>
                </c:pt>
                <c:pt idx="1">
                  <c:v>9855.2178000000004</c:v>
                </c:pt>
                <c:pt idx="2">
                  <c:v>10027.938</c:v>
                </c:pt>
                <c:pt idx="3">
                  <c:v>10489.575000000001</c:v>
                </c:pt>
                <c:pt idx="4">
                  <c:v>11970.534</c:v>
                </c:pt>
                <c:pt idx="5">
                  <c:v>13930.349</c:v>
                </c:pt>
                <c:pt idx="6">
                  <c:v>15942.023999999999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'Figure 3'!$E$21</c:f>
              <c:strCache>
                <c:ptCount val="1"/>
                <c:pt idx="0">
                  <c:v>DB &amp; DC, 50-53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3'!$E$23:$E$29</c:f>
              <c:numCache>
                <c:formatCode>General</c:formatCode>
                <c:ptCount val="7"/>
                <c:pt idx="0">
                  <c:v>10191.388999999999</c:v>
                </c:pt>
                <c:pt idx="1">
                  <c:v>10306.583000000001</c:v>
                </c:pt>
                <c:pt idx="2">
                  <c:v>10203.796</c:v>
                </c:pt>
                <c:pt idx="3">
                  <c:v>10796.377</c:v>
                </c:pt>
                <c:pt idx="4">
                  <c:v>12011.625</c:v>
                </c:pt>
                <c:pt idx="5">
                  <c:v>13061.343999999999</c:v>
                </c:pt>
                <c:pt idx="6">
                  <c:v>15242.72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3'!$D$21</c:f>
              <c:strCache>
                <c:ptCount val="1"/>
                <c:pt idx="0">
                  <c:v>DB &amp; DC, 46-49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3'!$D$23:$D$29</c:f>
              <c:numCache>
                <c:formatCode>General</c:formatCode>
                <c:ptCount val="7"/>
                <c:pt idx="0">
                  <c:v>10228.862999999999</c:v>
                </c:pt>
                <c:pt idx="1">
                  <c:v>10194.458000000001</c:v>
                </c:pt>
                <c:pt idx="2">
                  <c:v>9888.0946999999996</c:v>
                </c:pt>
                <c:pt idx="3">
                  <c:v>10540.501</c:v>
                </c:pt>
                <c:pt idx="4">
                  <c:v>11244.2</c:v>
                </c:pt>
                <c:pt idx="5">
                  <c:v>12203.441000000001</c:v>
                </c:pt>
                <c:pt idx="6">
                  <c:v>12660.637000000001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'Figure 3'!$B$21</c:f>
              <c:strCache>
                <c:ptCount val="1"/>
                <c:pt idx="0">
                  <c:v>DC, 46-49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3'!$B$23:$B$29</c:f>
              <c:numCache>
                <c:formatCode>General</c:formatCode>
                <c:ptCount val="7"/>
                <c:pt idx="0">
                  <c:v>9994.7080000000005</c:v>
                </c:pt>
                <c:pt idx="1">
                  <c:v>9965.6563000000006</c:v>
                </c:pt>
                <c:pt idx="2">
                  <c:v>9553.9141</c:v>
                </c:pt>
                <c:pt idx="3">
                  <c:v>10028.259</c:v>
                </c:pt>
                <c:pt idx="4">
                  <c:v>10745.222</c:v>
                </c:pt>
                <c:pt idx="5">
                  <c:v>11490.748</c:v>
                </c:pt>
                <c:pt idx="6">
                  <c:v>12423.589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07584"/>
        <c:axId val="177909120"/>
      </c:lineChart>
      <c:catAx>
        <c:axId val="1779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909120"/>
        <c:crosses val="autoZero"/>
        <c:auto val="1"/>
        <c:lblAlgn val="ctr"/>
        <c:lblOffset val="100"/>
        <c:noMultiLvlLbl val="0"/>
      </c:catAx>
      <c:valAx>
        <c:axId val="17790912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77907584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642582677165354"/>
          <c:y val="0.51462629671291105"/>
          <c:w val="0.31297287839020099"/>
          <c:h val="0.30408073990751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5507436570401"/>
          <c:y val="5.1400554097404502E-2"/>
          <c:w val="0.86510870516185501"/>
          <c:h val="0.83261956838728501"/>
        </c:manualLayout>
      </c:layout>
      <c:lineChart>
        <c:grouping val="standard"/>
        <c:varyColors val="0"/>
        <c:ser>
          <c:idx val="3"/>
          <c:order val="0"/>
          <c:tx>
            <c:strRef>
              <c:f>'Figure 3'!$E$37</c:f>
              <c:strCache>
                <c:ptCount val="1"/>
                <c:pt idx="0">
                  <c:v>DB &amp; DC, 50-53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3'!$A$39:$A$45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3'!$E$39:$E$45</c:f>
              <c:numCache>
                <c:formatCode>General</c:formatCode>
                <c:ptCount val="7"/>
                <c:pt idx="0">
                  <c:v>2944.0907999999999</c:v>
                </c:pt>
                <c:pt idx="1">
                  <c:v>2941.7287999999999</c:v>
                </c:pt>
                <c:pt idx="2">
                  <c:v>2990.9697000000001</c:v>
                </c:pt>
                <c:pt idx="3">
                  <c:v>3059.5632000000001</c:v>
                </c:pt>
                <c:pt idx="4">
                  <c:v>3311.4180000000001</c:v>
                </c:pt>
                <c:pt idx="5">
                  <c:v>3545.0853999999999</c:v>
                </c:pt>
                <c:pt idx="6">
                  <c:v>3790.3879000000002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3'!$D$37</c:f>
              <c:strCache>
                <c:ptCount val="1"/>
                <c:pt idx="0">
                  <c:v>DB &amp; DC, 46-49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3'!$A$39:$A$45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3'!$D$39:$D$45</c:f>
              <c:numCache>
                <c:formatCode>General</c:formatCode>
                <c:ptCount val="7"/>
                <c:pt idx="0">
                  <c:v>2636.7246</c:v>
                </c:pt>
                <c:pt idx="1">
                  <c:v>2727.0081</c:v>
                </c:pt>
                <c:pt idx="2">
                  <c:v>2667.6615999999999</c:v>
                </c:pt>
                <c:pt idx="3">
                  <c:v>2688.3798999999999</c:v>
                </c:pt>
                <c:pt idx="4">
                  <c:v>2721.1226000000001</c:v>
                </c:pt>
                <c:pt idx="5">
                  <c:v>2828.7368000000001</c:v>
                </c:pt>
                <c:pt idx="6">
                  <c:v>3021.4047999999998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3'!$C$37</c:f>
              <c:strCache>
                <c:ptCount val="1"/>
                <c:pt idx="0">
                  <c:v>DC, 50-53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'Figure 3'!$A$39:$A$45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3'!$C$39:$C$45</c:f>
              <c:numCache>
                <c:formatCode>General</c:formatCode>
                <c:ptCount val="7"/>
                <c:pt idx="0">
                  <c:v>2090.6999999999998</c:v>
                </c:pt>
                <c:pt idx="1">
                  <c:v>2125.3620999999998</c:v>
                </c:pt>
                <c:pt idx="2">
                  <c:v>2086.3521000000001</c:v>
                </c:pt>
                <c:pt idx="3">
                  <c:v>2157.3271</c:v>
                </c:pt>
                <c:pt idx="4">
                  <c:v>2258.2685999999999</c:v>
                </c:pt>
                <c:pt idx="5">
                  <c:v>2444.0681</c:v>
                </c:pt>
                <c:pt idx="6">
                  <c:v>2672.3512999999998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'Figure 3'!$B$37</c:f>
              <c:strCache>
                <c:ptCount val="1"/>
                <c:pt idx="0">
                  <c:v>DC, 46-49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'Figure 3'!$A$39:$A$45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3'!$B$39:$B$45</c:f>
              <c:numCache>
                <c:formatCode>General</c:formatCode>
                <c:ptCount val="7"/>
                <c:pt idx="0">
                  <c:v>1928.2384999999999</c:v>
                </c:pt>
                <c:pt idx="1">
                  <c:v>1926.7399</c:v>
                </c:pt>
                <c:pt idx="2">
                  <c:v>1973.7753</c:v>
                </c:pt>
                <c:pt idx="3">
                  <c:v>1887.0155999999999</c:v>
                </c:pt>
                <c:pt idx="4">
                  <c:v>1958.3230000000001</c:v>
                </c:pt>
                <c:pt idx="5">
                  <c:v>2093.1228000000001</c:v>
                </c:pt>
                <c:pt idx="6">
                  <c:v>2267.1745999999998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27680"/>
        <c:axId val="177929216"/>
      </c:lineChart>
      <c:catAx>
        <c:axId val="1779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929216"/>
        <c:crosses val="autoZero"/>
        <c:auto val="1"/>
        <c:lblAlgn val="ctr"/>
        <c:lblOffset val="100"/>
        <c:noMultiLvlLbl val="0"/>
      </c:catAx>
      <c:valAx>
        <c:axId val="17792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7927680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612027121609799"/>
          <c:y val="0.51706401283172898"/>
          <c:w val="0.31297287839020099"/>
          <c:h val="0.30408073990751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'Figure 3'!$M$21</c:f>
              <c:strCache>
                <c:ptCount val="1"/>
                <c:pt idx="0">
                  <c:v>DB &amp; DC, 46-49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3'!$M$23:$M$29</c:f>
              <c:numCache>
                <c:formatCode>General</c:formatCode>
                <c:ptCount val="7"/>
                <c:pt idx="0">
                  <c:v>87.276994999999999</c:v>
                </c:pt>
                <c:pt idx="1">
                  <c:v>85.617351999999997</c:v>
                </c:pt>
                <c:pt idx="2">
                  <c:v>85.378354999999999</c:v>
                </c:pt>
                <c:pt idx="3">
                  <c:v>88.234562000000011</c:v>
                </c:pt>
                <c:pt idx="4">
                  <c:v>88.314486000000002</c:v>
                </c:pt>
                <c:pt idx="5">
                  <c:v>90.785909000000004</c:v>
                </c:pt>
                <c:pt idx="6">
                  <c:v>90.433121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3'!$K$21</c:f>
              <c:strCache>
                <c:ptCount val="1"/>
                <c:pt idx="0">
                  <c:v>DC, 46-49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3'!$K$23:$K$29</c:f>
              <c:numCache>
                <c:formatCode>General</c:formatCode>
                <c:ptCount val="7"/>
                <c:pt idx="0">
                  <c:v>85.279083</c:v>
                </c:pt>
                <c:pt idx="1">
                  <c:v>83.695774999999998</c:v>
                </c:pt>
                <c:pt idx="2">
                  <c:v>82.492894000000007</c:v>
                </c:pt>
                <c:pt idx="3">
                  <c:v>83.946585999999996</c:v>
                </c:pt>
                <c:pt idx="4">
                  <c:v>84.395397000000003</c:v>
                </c:pt>
                <c:pt idx="5">
                  <c:v>85.483920999999995</c:v>
                </c:pt>
                <c:pt idx="6">
                  <c:v>88.739925999999997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3'!$L$21</c:f>
              <c:strCache>
                <c:ptCount val="1"/>
                <c:pt idx="0">
                  <c:v>DC, 50-53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3'!$L$23:$L$29</c:f>
              <c:numCache>
                <c:formatCode>General</c:formatCode>
                <c:ptCount val="7"/>
                <c:pt idx="0">
                  <c:v>82.959372000000002</c:v>
                </c:pt>
                <c:pt idx="1">
                  <c:v>82.768266999999994</c:v>
                </c:pt>
                <c:pt idx="2">
                  <c:v>86.58583800000001</c:v>
                </c:pt>
                <c:pt idx="3">
                  <c:v>80.490904999999998</c:v>
                </c:pt>
                <c:pt idx="4">
                  <c:v>80.587952999999999</c:v>
                </c:pt>
                <c:pt idx="5">
                  <c:v>84.201813000000001</c:v>
                </c:pt>
                <c:pt idx="6">
                  <c:v>88.566804000000005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3'!$N$21</c:f>
              <c:strCache>
                <c:ptCount val="1"/>
                <c:pt idx="0">
                  <c:v>DB &amp; DC, 50-53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3'!$N$23:$N$29</c:f>
              <c:numCache>
                <c:formatCode>General</c:formatCode>
                <c:ptCount val="7"/>
                <c:pt idx="0">
                  <c:v>86.957245999999998</c:v>
                </c:pt>
                <c:pt idx="1">
                  <c:v>86.559027</c:v>
                </c:pt>
                <c:pt idx="2">
                  <c:v>88.104271999999995</c:v>
                </c:pt>
                <c:pt idx="3">
                  <c:v>82.845128000000003</c:v>
                </c:pt>
                <c:pt idx="4">
                  <c:v>80.864583999999994</c:v>
                </c:pt>
                <c:pt idx="5">
                  <c:v>78.949129999999997</c:v>
                </c:pt>
                <c:pt idx="6">
                  <c:v>84.681773000000007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47776"/>
        <c:axId val="177949312"/>
      </c:lineChart>
      <c:catAx>
        <c:axId val="1779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949312"/>
        <c:crosses val="autoZero"/>
        <c:auto val="1"/>
        <c:lblAlgn val="ctr"/>
        <c:lblOffset val="100"/>
        <c:noMultiLvlLbl val="0"/>
      </c:catAx>
      <c:valAx>
        <c:axId val="177949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7947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5"/>
          <c:y val="4.6210473690788602E-2"/>
          <c:w val="0.79525000000000001"/>
          <c:h val="0.8469641294838150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3'!$AL$4</c:f>
              <c:strCache>
                <c:ptCount val="1"/>
                <c:pt idx="0">
                  <c:v>Age 50-53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3'!$AL$5:$AL$11</c:f>
              <c:numCache>
                <c:formatCode>General</c:formatCode>
                <c:ptCount val="7"/>
                <c:pt idx="0">
                  <c:v>9876.3074447551444</c:v>
                </c:pt>
                <c:pt idx="1">
                  <c:v>10003.057615629352</c:v>
                </c:pt>
                <c:pt idx="2">
                  <c:v>10085.538396080483</c:v>
                </c:pt>
                <c:pt idx="3">
                  <c:v>10590.064694630239</c:v>
                </c:pt>
                <c:pt idx="4">
                  <c:v>11983.992915007238</c:v>
                </c:pt>
                <c:pt idx="5">
                  <c:v>13645.715760705112</c:v>
                </c:pt>
                <c:pt idx="6">
                  <c:v>15712.974497670473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3'!$AK$4</c:f>
              <c:strCache>
                <c:ptCount val="1"/>
                <c:pt idx="0">
                  <c:v>Age 46-49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3'!$A$23:$A$29</c:f>
              <c:numCache>
                <c:formatCode>General</c:formatCode>
                <c:ptCount val="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</c:numCache>
            </c:numRef>
          </c:cat>
          <c:val>
            <c:numRef>
              <c:f>'Figure 3'!$AK$5:$AK$11</c:f>
              <c:numCache>
                <c:formatCode>General</c:formatCode>
                <c:ptCount val="7"/>
                <c:pt idx="0">
                  <c:v>10071.402951291528</c:v>
                </c:pt>
                <c:pt idx="1">
                  <c:v>10040.597835465478</c:v>
                </c:pt>
                <c:pt idx="2">
                  <c:v>9663.3713605307312</c:v>
                </c:pt>
                <c:pt idx="3">
                  <c:v>10196.038356577799</c:v>
                </c:pt>
                <c:pt idx="4">
                  <c:v>10908.656876067322</c:v>
                </c:pt>
                <c:pt idx="5">
                  <c:v>11724.182925245299</c:v>
                </c:pt>
                <c:pt idx="6">
                  <c:v>12501.231522319635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74272"/>
        <c:axId val="177976064"/>
      </c:lineChart>
      <c:catAx>
        <c:axId val="1779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976064"/>
        <c:crosses val="autoZero"/>
        <c:auto val="1"/>
        <c:lblAlgn val="ctr"/>
        <c:lblOffset val="100"/>
        <c:noMultiLvlLbl val="0"/>
      </c:catAx>
      <c:valAx>
        <c:axId val="1779760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974272"/>
        <c:crosses val="autoZero"/>
        <c:crossBetween val="midCat"/>
        <c:majorUnit val="3000"/>
      </c:valAx>
    </c:plotArea>
    <c:legend>
      <c:legendPos val="r"/>
      <c:layout>
        <c:manualLayout>
          <c:xMode val="edge"/>
          <c:yMode val="edge"/>
          <c:x val="0.64269875208157701"/>
          <c:y val="0.68911825741408494"/>
          <c:w val="0.28396949075882499"/>
          <c:h val="0.158464346162337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82287324378601"/>
          <c:y val="4.3650793650793697E-2"/>
          <c:w val="0.76343330245483998"/>
          <c:h val="0.849523809523810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4'!$C$30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4'!$A$31:$A$34</c:f>
              <c:strCache>
                <c:ptCount val="4"/>
                <c:pt idx="0">
                  <c:v>Non-max contributors under 50</c:v>
                </c:pt>
                <c:pt idx="1">
                  <c:v>Non-max contributors over 50</c:v>
                </c:pt>
                <c:pt idx="2">
                  <c:v>Max contributors under 50</c:v>
                </c:pt>
                <c:pt idx="3">
                  <c:v>Max contributors over 50</c:v>
                </c:pt>
              </c:strCache>
            </c:strRef>
          </c:cat>
          <c:val>
            <c:numRef>
              <c:f>'Figure 4'!$C$31:$C$34</c:f>
              <c:numCache>
                <c:formatCode>0.0</c:formatCode>
                <c:ptCount val="4"/>
                <c:pt idx="0">
                  <c:v>248.45643999999999</c:v>
                </c:pt>
                <c:pt idx="1">
                  <c:v>248.45643999999999</c:v>
                </c:pt>
                <c:pt idx="2">
                  <c:v>248.45643999999999</c:v>
                </c:pt>
                <c:pt idx="3">
                  <c:v>248.45643999999999</c:v>
                </c:pt>
              </c:numCache>
            </c:numRef>
          </c:val>
        </c:ser>
        <c:ser>
          <c:idx val="2"/>
          <c:order val="1"/>
          <c:tx>
            <c:strRef>
              <c:f>'Figure 4'!$E$30</c:f>
              <c:strCache>
                <c:ptCount val="1"/>
                <c:pt idx="0">
                  <c:v>Year × max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4'!$A$31:$A$34</c:f>
              <c:strCache>
                <c:ptCount val="4"/>
                <c:pt idx="0">
                  <c:v>Non-max contributors under 50</c:v>
                </c:pt>
                <c:pt idx="1">
                  <c:v>Non-max contributors over 50</c:v>
                </c:pt>
                <c:pt idx="2">
                  <c:v>Max contributors under 50</c:v>
                </c:pt>
                <c:pt idx="3">
                  <c:v>Max contributors over 50</c:v>
                </c:pt>
              </c:strCache>
            </c:strRef>
          </c:cat>
          <c:val>
            <c:numRef>
              <c:f>'Figure 4'!$E$31:$E$34</c:f>
              <c:numCache>
                <c:formatCode>General</c:formatCode>
                <c:ptCount val="4"/>
                <c:pt idx="2" formatCode="0.0">
                  <c:v>917.08148000000006</c:v>
                </c:pt>
                <c:pt idx="3" formatCode="0.0">
                  <c:v>917.08148000000006</c:v>
                </c:pt>
              </c:numCache>
            </c:numRef>
          </c:val>
        </c:ser>
        <c:ser>
          <c:idx val="3"/>
          <c:order val="2"/>
          <c:tx>
            <c:strRef>
              <c:f>'Figure 4'!$F$30</c:f>
              <c:strCache>
                <c:ptCount val="1"/>
                <c:pt idx="0">
                  <c:v>Year × age × max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$543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4'!$A$31:$A$34</c:f>
              <c:strCache>
                <c:ptCount val="4"/>
                <c:pt idx="0">
                  <c:v>Non-max contributors under 50</c:v>
                </c:pt>
                <c:pt idx="1">
                  <c:v>Non-max contributors over 50</c:v>
                </c:pt>
                <c:pt idx="2">
                  <c:v>Max contributors under 50</c:v>
                </c:pt>
                <c:pt idx="3">
                  <c:v>Max contributors over 50</c:v>
                </c:pt>
              </c:strCache>
            </c:strRef>
          </c:cat>
          <c:val>
            <c:numRef>
              <c:f>'Figure 4'!$F$31:$F$34</c:f>
              <c:numCache>
                <c:formatCode>General</c:formatCode>
                <c:ptCount val="4"/>
                <c:pt idx="3" formatCode="0.0">
                  <c:v>543.32788000000005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090752"/>
        <c:axId val="178092288"/>
      </c:barChart>
      <c:catAx>
        <c:axId val="178090752"/>
        <c:scaling>
          <c:orientation val="minMax"/>
        </c:scaling>
        <c:delete val="1"/>
        <c:axPos val="l"/>
        <c:majorTickMark val="out"/>
        <c:minorTickMark val="none"/>
        <c:tickLblPos val="nextTo"/>
        <c:crossAx val="178092288"/>
        <c:crosses val="autoZero"/>
        <c:auto val="1"/>
        <c:lblAlgn val="ctr"/>
        <c:lblOffset val="100"/>
        <c:noMultiLvlLbl val="0"/>
      </c:catAx>
      <c:valAx>
        <c:axId val="178092288"/>
        <c:scaling>
          <c:orientation val="minMax"/>
        </c:scaling>
        <c:delete val="0"/>
        <c:axPos val="b"/>
        <c:majorGridlines/>
        <c:numFmt formatCode="&quot;$&quot;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78090752"/>
        <c:crosses val="autoZero"/>
        <c:crossBetween val="between"/>
        <c:majorUnit val="1000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8740441819772526"/>
          <c:y val="0.67281871016122985"/>
          <c:w val="0.32534055118110239"/>
          <c:h val="0.1867038495188101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1</xdr:row>
      <xdr:rowOff>19050</xdr:rowOff>
    </xdr:from>
    <xdr:to>
      <xdr:col>5</xdr:col>
      <xdr:colOff>419100</xdr:colOff>
      <xdr:row>17</xdr:row>
      <xdr:rowOff>292100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419100</xdr:colOff>
      <xdr:row>21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304800</xdr:colOff>
      <xdr:row>19</xdr:row>
      <xdr:rowOff>0</xdr:rowOff>
    </xdr:from>
    <xdr:to>
      <xdr:col>23</xdr:col>
      <xdr:colOff>0</xdr:colOff>
      <xdr:row>35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34</xdr:row>
      <xdr:rowOff>85725</xdr:rowOff>
    </xdr:from>
    <xdr:to>
      <xdr:col>14</xdr:col>
      <xdr:colOff>0</xdr:colOff>
      <xdr:row>51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590550</xdr:colOff>
      <xdr:row>38</xdr:row>
      <xdr:rowOff>76200</xdr:rowOff>
    </xdr:from>
    <xdr:to>
      <xdr:col>23</xdr:col>
      <xdr:colOff>285750</xdr:colOff>
      <xdr:row>52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38100</xdr:colOff>
      <xdr:row>2</xdr:row>
      <xdr:rowOff>19050</xdr:rowOff>
    </xdr:from>
    <xdr:to>
      <xdr:col>31</xdr:col>
      <xdr:colOff>190500</xdr:colOff>
      <xdr:row>21</xdr:row>
      <xdr:rowOff>38100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161925</xdr:colOff>
      <xdr:row>5</xdr:row>
      <xdr:rowOff>76200</xdr:rowOff>
    </xdr:from>
    <xdr:to>
      <xdr:col>27</xdr:col>
      <xdr:colOff>333377</xdr:colOff>
      <xdr:row>6</xdr:row>
      <xdr:rowOff>123825</xdr:rowOff>
    </xdr:to>
    <xdr:cxnSp macro="">
      <xdr:nvCxnSpPr>
        <xdr:cNvPr id="7" name="Straight Arrow Connector 6"/>
        <xdr:cNvCxnSpPr/>
      </xdr:nvCxnSpPr>
      <xdr:spPr>
        <a:xfrm>
          <a:off x="18513425" y="977900"/>
          <a:ext cx="171452" cy="22542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0.48439</cdr:x>
      <cdr:y>0.04838</cdr:y>
    </cdr:from>
    <cdr:to>
      <cdr:x>0.48439</cdr:x>
      <cdr:y>0.8966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356131" y="164353"/>
          <a:ext cx="0" cy="2881616"/>
        </a:xfrm>
        <a:prstGeom xmlns:a="http://schemas.openxmlformats.org/drawingml/2006/main" prst="line">
          <a:avLst/>
        </a:prstGeom>
        <a:ln xmlns:a="http://schemas.openxmlformats.org/drawingml/2006/main" w="12700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152400</xdr:rowOff>
    </xdr:from>
    <xdr:to>
      <xdr:col>2</xdr:col>
      <xdr:colOff>390525</xdr:colOff>
      <xdr:row>17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0.81361</cdr:x>
      <cdr:y>0.10595</cdr:y>
    </cdr:from>
    <cdr:to>
      <cdr:x>0.95319</cdr:x>
      <cdr:y>0.21111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719825" y="339093"/>
          <a:ext cx="638160" cy="336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$1,697</a:t>
          </a:r>
          <a:r>
            <a:rPr lang="en-US" sz="1400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0.60498</cdr:x>
      <cdr:y>0.31409</cdr:y>
    </cdr:from>
    <cdr:to>
      <cdr:x>0.75498</cdr:x>
      <cdr:y>0.43016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65984" y="1005221"/>
          <a:ext cx="685800" cy="37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$1,166</a:t>
          </a:r>
        </a:p>
      </cdr:txBody>
    </cdr:sp>
  </cdr:relSizeAnchor>
  <cdr:relSizeAnchor xmlns:cdr="http://schemas.openxmlformats.org/drawingml/2006/chartDrawing">
    <cdr:from>
      <cdr:x>0.25596</cdr:x>
      <cdr:y>0.52679</cdr:y>
    </cdr:from>
    <cdr:to>
      <cdr:x>0.40596</cdr:x>
      <cdr:y>0.64623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170249" y="1685925"/>
          <a:ext cx="685800" cy="382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$237</a:t>
          </a:r>
          <a:r>
            <a:rPr lang="en-US" sz="1400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0.25596</cdr:x>
      <cdr:y>0.74107</cdr:y>
    </cdr:from>
    <cdr:to>
      <cdr:x>0.40596</cdr:x>
      <cdr:y>0.85397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170234" y="2371724"/>
          <a:ext cx="685800" cy="36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$248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U42"/>
  <sheetViews>
    <sheetView tabSelected="1" workbookViewId="0">
      <selection activeCell="C30" sqref="C30"/>
    </sheetView>
  </sheetViews>
  <sheetFormatPr defaultColWidth="8.85546875" defaultRowHeight="15.75" x14ac:dyDescent="0.25"/>
  <cols>
    <col min="1" max="1" width="21.7109375" style="1" customWidth="1"/>
    <col min="2" max="2" width="10.140625" style="1" bestFit="1" customWidth="1"/>
    <col min="3" max="3" width="9.28515625" style="1" bestFit="1" customWidth="1"/>
    <col min="4" max="4" width="10.140625" style="1" customWidth="1"/>
    <col min="5" max="5" width="10.140625" style="1" bestFit="1" customWidth="1"/>
    <col min="6" max="6" width="9.140625" style="1" customWidth="1"/>
    <col min="7" max="7" width="2.85546875" style="1" bestFit="1" customWidth="1"/>
    <col min="8" max="8" width="9.140625" style="1" customWidth="1"/>
    <col min="9" max="9" width="2.85546875" style="1" bestFit="1" customWidth="1"/>
    <col min="10" max="16384" width="8.85546875" style="1"/>
  </cols>
  <sheetData>
    <row r="1" spans="1:21" x14ac:dyDescent="0.25">
      <c r="A1" s="26" t="s">
        <v>49</v>
      </c>
      <c r="M1" s="1" t="s">
        <v>28</v>
      </c>
    </row>
    <row r="3" spans="1:21" x14ac:dyDescent="0.25">
      <c r="M3" s="30" t="s">
        <v>2</v>
      </c>
      <c r="N3" s="28" t="s">
        <v>22</v>
      </c>
      <c r="O3" s="28" t="s">
        <v>48</v>
      </c>
      <c r="P3" s="30" t="s">
        <v>23</v>
      </c>
      <c r="Q3" s="30"/>
      <c r="R3" s="30" t="s">
        <v>25</v>
      </c>
      <c r="S3" s="30"/>
      <c r="T3" s="30"/>
      <c r="U3" s="30"/>
    </row>
    <row r="4" spans="1:21" x14ac:dyDescent="0.25">
      <c r="M4" s="32"/>
      <c r="N4" s="29"/>
      <c r="O4" s="29"/>
      <c r="P4" s="4" t="s">
        <v>24</v>
      </c>
      <c r="Q4" s="4" t="s">
        <v>26</v>
      </c>
      <c r="R4" s="32" t="s">
        <v>24</v>
      </c>
      <c r="S4" s="32"/>
      <c r="T4" s="32" t="s">
        <v>26</v>
      </c>
      <c r="U4" s="32"/>
    </row>
    <row r="5" spans="1:21" x14ac:dyDescent="0.25">
      <c r="M5" s="2">
        <v>1999</v>
      </c>
      <c r="N5" s="9">
        <v>10000</v>
      </c>
      <c r="O5" s="9">
        <v>0</v>
      </c>
      <c r="P5" s="9">
        <f>N5*N$37/N31</f>
        <v>11722.689075630253</v>
      </c>
      <c r="Q5" s="9">
        <f>(N5+O5)*N$37/N31</f>
        <v>11722.689075630253</v>
      </c>
      <c r="R5" s="18">
        <f>(P5/P27-1)*100</f>
        <v>-2.1608643457382892</v>
      </c>
      <c r="S5" s="10" t="s">
        <v>36</v>
      </c>
      <c r="T5" s="16">
        <f>(Q5/Q27-1)*100</f>
        <v>-2.1608643457382892</v>
      </c>
      <c r="U5" s="15" t="s">
        <v>36</v>
      </c>
    </row>
    <row r="6" spans="1:21" x14ac:dyDescent="0.25">
      <c r="M6" s="7">
        <v>2000</v>
      </c>
      <c r="N6" s="11">
        <v>10500</v>
      </c>
      <c r="O6" s="11">
        <v>0</v>
      </c>
      <c r="P6" s="11">
        <f>N6*N$37/N32</f>
        <v>11908.536585365855</v>
      </c>
      <c r="Q6" s="11">
        <f>(N6+O6)*N$37/N32</f>
        <v>11908.536585365855</v>
      </c>
      <c r="R6" s="12">
        <f>(P6/P5-1)*100</f>
        <v>1.585365853658538</v>
      </c>
      <c r="S6" s="12"/>
      <c r="T6" s="12">
        <f>(Q6/Q5-1)*100</f>
        <v>1.585365853658538</v>
      </c>
      <c r="U6" s="12"/>
    </row>
    <row r="7" spans="1:21" x14ac:dyDescent="0.25">
      <c r="M7" s="7">
        <v>2001</v>
      </c>
      <c r="N7" s="11">
        <v>10500</v>
      </c>
      <c r="O7" s="11">
        <v>0</v>
      </c>
      <c r="P7" s="11">
        <f>N7*N$37/N33</f>
        <v>11579.051383399212</v>
      </c>
      <c r="Q7" s="11">
        <f>(N7+O7)*N$37/N33</f>
        <v>11579.051383399212</v>
      </c>
      <c r="R7" s="12">
        <f t="shared" ref="R7:R11" si="0">(P7/P6-1)*100</f>
        <v>-2.7667984189723271</v>
      </c>
      <c r="S7" s="12"/>
      <c r="T7" s="12">
        <f t="shared" ref="T7:T11" si="1">(Q7/Q6-1)*100</f>
        <v>-2.7667984189723271</v>
      </c>
      <c r="U7" s="12"/>
    </row>
    <row r="8" spans="1:21" x14ac:dyDescent="0.25">
      <c r="J8" s="6"/>
      <c r="M8" s="7">
        <v>2002</v>
      </c>
      <c r="N8" s="11">
        <v>11000</v>
      </c>
      <c r="O8" s="11">
        <v>1000</v>
      </c>
      <c r="P8" s="11">
        <f>N8*N$37/N34</f>
        <v>11941.634241245136</v>
      </c>
      <c r="Q8" s="11">
        <f>(N8+O8)*N$37/N34</f>
        <v>13027.237354085602</v>
      </c>
      <c r="R8" s="12">
        <f t="shared" si="0"/>
        <v>3.1313692792291681</v>
      </c>
      <c r="S8" s="12"/>
      <c r="T8" s="12">
        <f t="shared" si="1"/>
        <v>12.506948304613651</v>
      </c>
      <c r="U8" s="12"/>
    </row>
    <row r="9" spans="1:21" x14ac:dyDescent="0.25">
      <c r="J9" s="6"/>
      <c r="M9" s="7">
        <v>2003</v>
      </c>
      <c r="N9" s="11">
        <v>12000</v>
      </c>
      <c r="O9" s="11">
        <v>2000</v>
      </c>
      <c r="P9" s="11">
        <f>N9*N$37/N35</f>
        <v>12736.95652173913</v>
      </c>
      <c r="Q9" s="11">
        <f>(N9+O9)*N$37/N35</f>
        <v>14859.782608695652</v>
      </c>
      <c r="R9" s="12">
        <f t="shared" si="0"/>
        <v>6.6600790513833941</v>
      </c>
      <c r="S9" s="12"/>
      <c r="T9" s="12">
        <f t="shared" si="1"/>
        <v>14.067028985507246</v>
      </c>
      <c r="U9" s="12"/>
    </row>
    <row r="10" spans="1:21" x14ac:dyDescent="0.25">
      <c r="J10" s="6"/>
      <c r="M10" s="7">
        <v>2004</v>
      </c>
      <c r="N10" s="11">
        <v>13000</v>
      </c>
      <c r="O10" s="11">
        <v>3000</v>
      </c>
      <c r="P10" s="11">
        <f>N10*N$37/N36</f>
        <v>13440.444679724722</v>
      </c>
      <c r="Q10" s="11">
        <f>(N10+O10)*N$37/N36</f>
        <v>16542.085759661197</v>
      </c>
      <c r="R10" s="12">
        <f t="shared" si="0"/>
        <v>5.5232045173813304</v>
      </c>
      <c r="S10" s="12"/>
      <c r="T10" s="12">
        <f t="shared" si="1"/>
        <v>11.32118278756713</v>
      </c>
      <c r="U10" s="12"/>
    </row>
    <row r="11" spans="1:21" x14ac:dyDescent="0.25">
      <c r="J11" s="6"/>
      <c r="M11" s="7">
        <v>2005</v>
      </c>
      <c r="N11" s="11">
        <v>14000</v>
      </c>
      <c r="O11" s="11">
        <v>4000</v>
      </c>
      <c r="P11" s="11">
        <f>N11*N$37/N37</f>
        <v>14000</v>
      </c>
      <c r="Q11" s="11">
        <f>(N11+O11)*N$37/N37</f>
        <v>18000</v>
      </c>
      <c r="R11" s="12">
        <f t="shared" si="0"/>
        <v>4.1632202922525563</v>
      </c>
      <c r="S11" s="12"/>
      <c r="T11" s="12">
        <f t="shared" si="1"/>
        <v>8.8133640552995338</v>
      </c>
      <c r="U11" s="12"/>
    </row>
    <row r="12" spans="1:21" x14ac:dyDescent="0.25">
      <c r="J12" s="6"/>
      <c r="M12" s="7"/>
      <c r="N12" s="11"/>
      <c r="O12" s="11"/>
      <c r="P12" s="11"/>
      <c r="Q12" s="11"/>
      <c r="R12" s="12"/>
      <c r="S12" s="12"/>
      <c r="T12" s="12"/>
      <c r="U12" s="12"/>
    </row>
    <row r="13" spans="1:21" x14ac:dyDescent="0.25">
      <c r="J13" s="6"/>
      <c r="M13" s="7" t="s">
        <v>34</v>
      </c>
      <c r="N13" s="5">
        <f t="shared" ref="N13:Q13" si="2">AVERAGE(N8:N11)</f>
        <v>12500</v>
      </c>
      <c r="O13" s="5">
        <f t="shared" si="2"/>
        <v>2500</v>
      </c>
      <c r="P13" s="5">
        <f t="shared" si="2"/>
        <v>13029.758860677248</v>
      </c>
      <c r="Q13" s="5">
        <f t="shared" si="2"/>
        <v>15607.276430610613</v>
      </c>
      <c r="R13" s="6">
        <f>AVERAGE(R8:R11)</f>
        <v>4.869468285061612</v>
      </c>
      <c r="S13" s="6"/>
      <c r="T13" s="6">
        <f>AVERAGE(T8:T11)</f>
        <v>11.677131033246891</v>
      </c>
      <c r="U13" s="6"/>
    </row>
    <row r="14" spans="1:21" x14ac:dyDescent="0.25">
      <c r="J14" s="6"/>
      <c r="K14" s="1">
        <f>(Q13/P13-1)</f>
        <v>0.19781774916127604</v>
      </c>
      <c r="M14" s="7" t="s">
        <v>35</v>
      </c>
      <c r="N14" s="5"/>
      <c r="O14" s="5"/>
      <c r="P14" s="5"/>
      <c r="Q14" s="5">
        <f>Q13-P13</f>
        <v>2577.5175699333649</v>
      </c>
      <c r="R14" s="6"/>
      <c r="S14" s="6"/>
      <c r="T14" s="6">
        <f>T13-R13</f>
        <v>6.8076627481852787</v>
      </c>
      <c r="U14" s="6"/>
    </row>
    <row r="15" spans="1:21" x14ac:dyDescent="0.25"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5">
      <c r="M16" s="3">
        <v>2014</v>
      </c>
      <c r="N16" s="13">
        <v>17500</v>
      </c>
      <c r="O16" s="13">
        <v>5500</v>
      </c>
      <c r="P16" s="13">
        <f>N16*$N$37/$N39</f>
        <v>14416.506377809274</v>
      </c>
      <c r="Q16" s="13">
        <f>(N16+O16)*$N$37/N39</f>
        <v>18947.408382263617</v>
      </c>
      <c r="R16" s="14">
        <f>(P16/P28-1)*100</f>
        <v>-1.7357596004589304</v>
      </c>
      <c r="S16" s="14"/>
      <c r="T16" s="14">
        <f>(Q16/Q28-1)*100</f>
        <v>-1.7357596004589304</v>
      </c>
      <c r="U16" s="14"/>
    </row>
    <row r="18" spans="1:20" ht="31.5" customHeight="1" x14ac:dyDescent="0.25">
      <c r="I18" s="17"/>
      <c r="M18" s="31" t="s">
        <v>27</v>
      </c>
      <c r="N18" s="31"/>
      <c r="O18" s="31"/>
      <c r="P18" s="31"/>
      <c r="Q18" s="31"/>
      <c r="R18" s="31"/>
      <c r="S18" s="31"/>
      <c r="T18" s="31"/>
    </row>
    <row r="19" spans="1:20" x14ac:dyDescent="0.25">
      <c r="A19" s="27" t="s">
        <v>50</v>
      </c>
      <c r="M19" s="1" t="s">
        <v>29</v>
      </c>
    </row>
    <row r="20" spans="1:20" x14ac:dyDescent="0.25">
      <c r="A20" s="36" t="s">
        <v>65</v>
      </c>
    </row>
    <row r="27" spans="1:20" x14ac:dyDescent="0.25">
      <c r="M27" s="1">
        <v>1998</v>
      </c>
      <c r="N27" s="1">
        <v>10000</v>
      </c>
      <c r="O27" s="1">
        <v>0</v>
      </c>
      <c r="P27" s="8">
        <f>N27*N$37/N30</f>
        <v>11981.59509202454</v>
      </c>
      <c r="Q27" s="8">
        <f>(N27+O27)*N$37/N30</f>
        <v>11981.59509202454</v>
      </c>
    </row>
    <row r="28" spans="1:20" x14ac:dyDescent="0.25">
      <c r="M28" s="1">
        <v>2013</v>
      </c>
      <c r="N28" s="1">
        <v>17500</v>
      </c>
      <c r="O28" s="1">
        <v>5500</v>
      </c>
      <c r="P28" s="8">
        <f>N28*N$37/N38</f>
        <v>14671.162489214748</v>
      </c>
      <c r="Q28" s="8">
        <f>(N28+O28)*N$37/N38</f>
        <v>19282.099271539384</v>
      </c>
    </row>
    <row r="29" spans="1:20" x14ac:dyDescent="0.25">
      <c r="M29" s="1" t="s">
        <v>4</v>
      </c>
    </row>
    <row r="30" spans="1:20" x14ac:dyDescent="0.25">
      <c r="M30" s="1">
        <v>1998</v>
      </c>
      <c r="N30" s="1">
        <v>163</v>
      </c>
    </row>
    <row r="31" spans="1:20" x14ac:dyDescent="0.25">
      <c r="M31" s="1">
        <v>1999</v>
      </c>
      <c r="N31">
        <v>166.6</v>
      </c>
    </row>
    <row r="32" spans="1:20" x14ac:dyDescent="0.25">
      <c r="M32" s="1">
        <v>2000</v>
      </c>
      <c r="N32">
        <v>172.2</v>
      </c>
    </row>
    <row r="33" spans="13:14" x14ac:dyDescent="0.25">
      <c r="M33" s="1">
        <v>2001</v>
      </c>
      <c r="N33">
        <v>177.1</v>
      </c>
    </row>
    <row r="34" spans="13:14" x14ac:dyDescent="0.25">
      <c r="M34" s="1">
        <v>2002</v>
      </c>
      <c r="N34">
        <v>179.9</v>
      </c>
    </row>
    <row r="35" spans="13:14" x14ac:dyDescent="0.25">
      <c r="M35" s="1">
        <v>2003</v>
      </c>
      <c r="N35">
        <v>184</v>
      </c>
    </row>
    <row r="36" spans="13:14" x14ac:dyDescent="0.25">
      <c r="M36" s="1">
        <v>2004</v>
      </c>
      <c r="N36">
        <v>188.9</v>
      </c>
    </row>
    <row r="37" spans="13:14" x14ac:dyDescent="0.25">
      <c r="M37" s="1">
        <v>2005</v>
      </c>
      <c r="N37">
        <v>195.3</v>
      </c>
    </row>
    <row r="38" spans="13:14" x14ac:dyDescent="0.25">
      <c r="M38" s="1">
        <v>2013</v>
      </c>
      <c r="N38" s="1">
        <v>232.95699999999999</v>
      </c>
    </row>
    <row r="39" spans="13:14" x14ac:dyDescent="0.25">
      <c r="M39" s="1">
        <v>2014</v>
      </c>
      <c r="N39" s="1">
        <v>237.072</v>
      </c>
    </row>
    <row r="42" spans="13:14" x14ac:dyDescent="0.25">
      <c r="M42" s="1" t="s">
        <v>47</v>
      </c>
    </row>
  </sheetData>
  <mergeCells count="8">
    <mergeCell ref="N3:N4"/>
    <mergeCell ref="O3:O4"/>
    <mergeCell ref="P3:Q3"/>
    <mergeCell ref="M18:T18"/>
    <mergeCell ref="M3:M4"/>
    <mergeCell ref="R4:S4"/>
    <mergeCell ref="R3:U3"/>
    <mergeCell ref="T4:U4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32"/>
  <sheetViews>
    <sheetView workbookViewId="0">
      <selection activeCell="C38" sqref="C38"/>
    </sheetView>
  </sheetViews>
  <sheetFormatPr defaultColWidth="8.85546875" defaultRowHeight="15" x14ac:dyDescent="0.25"/>
  <cols>
    <col min="1" max="1" width="24.85546875" bestFit="1" customWidth="1"/>
    <col min="2" max="2" width="11.7109375" customWidth="1"/>
    <col min="4" max="4" width="13" customWidth="1"/>
    <col min="6" max="7" width="26.42578125" customWidth="1"/>
    <col min="8" max="8" width="9.7109375" bestFit="1" customWidth="1"/>
    <col min="9" max="9" width="26.42578125" customWidth="1"/>
    <col min="10" max="10" width="9.7109375" bestFit="1" customWidth="1"/>
  </cols>
  <sheetData>
    <row r="1" spans="1:11" ht="15.75" x14ac:dyDescent="0.25">
      <c r="A1" s="26" t="s">
        <v>51</v>
      </c>
    </row>
    <row r="2" spans="1:11" ht="19.5" thickBot="1" x14ac:dyDescent="0.35">
      <c r="G2" s="19" t="s">
        <v>37</v>
      </c>
      <c r="H2" s="33" t="s">
        <v>32</v>
      </c>
      <c r="I2" s="33"/>
      <c r="J2" s="33" t="s">
        <v>33</v>
      </c>
      <c r="K2" s="33"/>
    </row>
    <row r="3" spans="1:11" ht="23.25" x14ac:dyDescent="0.35">
      <c r="G3" s="20" t="s">
        <v>38</v>
      </c>
      <c r="H3" s="21">
        <v>57180.732767208152</v>
      </c>
      <c r="I3" s="22"/>
      <c r="J3" s="21">
        <v>162530.68845881024</v>
      </c>
      <c r="K3" s="22"/>
    </row>
    <row r="4" spans="1:11" ht="23.25" x14ac:dyDescent="0.35">
      <c r="G4" s="23" t="s">
        <v>39</v>
      </c>
      <c r="H4" s="24">
        <v>199570.73787371421</v>
      </c>
      <c r="I4" s="25"/>
      <c r="J4" s="24">
        <v>438849.46821860387</v>
      </c>
      <c r="K4" s="25"/>
    </row>
    <row r="20" spans="1:1" x14ac:dyDescent="0.25">
      <c r="A20" s="27" t="s">
        <v>52</v>
      </c>
    </row>
    <row r="21" spans="1:1" ht="15.75" x14ac:dyDescent="0.25">
      <c r="A21" s="1"/>
    </row>
    <row r="22" spans="1:1" ht="15.75" x14ac:dyDescent="0.25">
      <c r="A22" s="1"/>
    </row>
    <row r="23" spans="1:1" x14ac:dyDescent="0.25">
      <c r="A23" t="s">
        <v>57</v>
      </c>
    </row>
    <row r="24" spans="1:1" x14ac:dyDescent="0.25">
      <c r="A24" s="36" t="s">
        <v>65</v>
      </c>
    </row>
    <row r="26" spans="1:1" ht="15.75" x14ac:dyDescent="0.25">
      <c r="A26" s="1"/>
    </row>
    <row r="27" spans="1:1" ht="15.75" x14ac:dyDescent="0.25">
      <c r="A27" s="1"/>
    </row>
    <row r="28" spans="1:1" ht="15.75" x14ac:dyDescent="0.25">
      <c r="A28" s="1"/>
    </row>
    <row r="29" spans="1:1" ht="15.75" x14ac:dyDescent="0.25">
      <c r="A29" s="1"/>
    </row>
    <row r="30" spans="1:1" ht="15.75" x14ac:dyDescent="0.25">
      <c r="A30" s="1"/>
    </row>
    <row r="31" spans="1:1" ht="15.75" x14ac:dyDescent="0.25">
      <c r="A31" s="1"/>
    </row>
    <row r="32" spans="1:1" ht="15.75" x14ac:dyDescent="0.25">
      <c r="A32" s="1"/>
    </row>
  </sheetData>
  <mergeCells count="2">
    <mergeCell ref="H2:I2"/>
    <mergeCell ref="J2:K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N48"/>
  <sheetViews>
    <sheetView topLeftCell="Y1" workbookViewId="0">
      <selection activeCell="AE42" sqref="AE42"/>
    </sheetView>
  </sheetViews>
  <sheetFormatPr defaultColWidth="8.85546875" defaultRowHeight="15" x14ac:dyDescent="0.25"/>
  <cols>
    <col min="1" max="1" width="11.140625" bestFit="1" customWidth="1"/>
  </cols>
  <sheetData>
    <row r="1" spans="25:40" ht="15.75" x14ac:dyDescent="0.25">
      <c r="Y1" s="1" t="s">
        <v>53</v>
      </c>
    </row>
    <row r="4" spans="25:40" x14ac:dyDescent="0.25">
      <c r="AJ4" t="s">
        <v>5</v>
      </c>
      <c r="AK4" t="s">
        <v>56</v>
      </c>
      <c r="AL4" t="s">
        <v>55</v>
      </c>
    </row>
    <row r="5" spans="25:40" x14ac:dyDescent="0.25">
      <c r="AJ5">
        <v>1999</v>
      </c>
      <c r="AK5">
        <v>10071.402951291528</v>
      </c>
      <c r="AL5">
        <v>9876.3074447551444</v>
      </c>
    </row>
    <row r="6" spans="25:40" x14ac:dyDescent="0.25">
      <c r="AJ6">
        <v>2000</v>
      </c>
      <c r="AK6">
        <v>10040.597835465478</v>
      </c>
      <c r="AL6">
        <v>10003.057615629352</v>
      </c>
    </row>
    <row r="7" spans="25:40" x14ac:dyDescent="0.25">
      <c r="AJ7">
        <v>2001</v>
      </c>
      <c r="AK7">
        <v>9663.3713605307312</v>
      </c>
      <c r="AL7">
        <v>10085.538396080483</v>
      </c>
    </row>
    <row r="8" spans="25:40" x14ac:dyDescent="0.25">
      <c r="AJ8">
        <v>2002</v>
      </c>
      <c r="AK8">
        <v>10196.038356577799</v>
      </c>
      <c r="AL8">
        <v>10590.064694630239</v>
      </c>
    </row>
    <row r="9" spans="25:40" x14ac:dyDescent="0.25">
      <c r="AJ9">
        <v>2003</v>
      </c>
      <c r="AK9">
        <v>10908.656876067322</v>
      </c>
      <c r="AL9">
        <v>11983.992915007238</v>
      </c>
    </row>
    <row r="10" spans="25:40" x14ac:dyDescent="0.25">
      <c r="AJ10">
        <v>2004</v>
      </c>
      <c r="AK10">
        <v>11724.182925245299</v>
      </c>
      <c r="AL10">
        <v>13645.715760705112</v>
      </c>
    </row>
    <row r="11" spans="25:40" x14ac:dyDescent="0.25">
      <c r="AJ11">
        <v>2005</v>
      </c>
      <c r="AK11">
        <v>12501.231522319635</v>
      </c>
      <c r="AL11">
        <v>15712.974497670473</v>
      </c>
    </row>
    <row r="13" spans="25:40" x14ac:dyDescent="0.25">
      <c r="AL13" t="s">
        <v>40</v>
      </c>
      <c r="AM13">
        <f>AK11/AK7-1</f>
        <v>0.29367185177006827</v>
      </c>
      <c r="AN13">
        <f>AL11/AL7-1</f>
        <v>0.55797081728199727</v>
      </c>
    </row>
    <row r="14" spans="25:40" x14ac:dyDescent="0.25">
      <c r="AL14" t="s">
        <v>41</v>
      </c>
      <c r="AM14">
        <f>AM13/4</f>
        <v>7.3417962942517068E-2</v>
      </c>
      <c r="AN14">
        <f>AN13/4</f>
        <v>0.13949270432049932</v>
      </c>
    </row>
    <row r="20" spans="1:25" x14ac:dyDescent="0.25">
      <c r="B20" t="s">
        <v>3</v>
      </c>
      <c r="G20" t="s">
        <v>30</v>
      </c>
      <c r="O20" t="s">
        <v>19</v>
      </c>
      <c r="Y20" s="27" t="s">
        <v>54</v>
      </c>
    </row>
    <row r="21" spans="1:25" x14ac:dyDescent="0.25">
      <c r="B21" t="s">
        <v>14</v>
      </c>
      <c r="C21" t="s">
        <v>15</v>
      </c>
      <c r="D21" t="s">
        <v>16</v>
      </c>
      <c r="E21" t="s">
        <v>17</v>
      </c>
      <c r="G21" t="s">
        <v>14</v>
      </c>
      <c r="H21" t="s">
        <v>15</v>
      </c>
      <c r="I21" t="s">
        <v>16</v>
      </c>
      <c r="J21" t="s">
        <v>17</v>
      </c>
      <c r="K21" t="s">
        <v>14</v>
      </c>
      <c r="L21" t="s">
        <v>15</v>
      </c>
      <c r="M21" t="s">
        <v>16</v>
      </c>
      <c r="N21" t="s">
        <v>17</v>
      </c>
    </row>
    <row r="22" spans="1:25" x14ac:dyDescent="0.25">
      <c r="A22" t="s">
        <v>5</v>
      </c>
      <c r="B22" t="s">
        <v>6</v>
      </c>
      <c r="C22" t="s">
        <v>7</v>
      </c>
      <c r="D22" t="s">
        <v>8</v>
      </c>
      <c r="E22" t="s">
        <v>9</v>
      </c>
    </row>
    <row r="23" spans="1:25" x14ac:dyDescent="0.25">
      <c r="A23">
        <v>1999</v>
      </c>
      <c r="B23">
        <v>9994.7080000000005</v>
      </c>
      <c r="C23">
        <v>9722.8389000000006</v>
      </c>
      <c r="D23">
        <v>10228.862999999999</v>
      </c>
      <c r="E23">
        <v>10191.388999999999</v>
      </c>
      <c r="G23">
        <v>0.85279083</v>
      </c>
      <c r="H23">
        <v>0.82959371999999998</v>
      </c>
      <c r="I23">
        <v>0.87276995000000002</v>
      </c>
      <c r="J23">
        <v>0.86957245999999999</v>
      </c>
      <c r="K23">
        <f>G23*100</f>
        <v>85.279083</v>
      </c>
      <c r="L23">
        <f t="shared" ref="L23:N29" si="0">H23*100</f>
        <v>82.959372000000002</v>
      </c>
      <c r="M23">
        <f t="shared" si="0"/>
        <v>87.276994999999999</v>
      </c>
      <c r="N23">
        <f t="shared" si="0"/>
        <v>86.957245999999998</v>
      </c>
      <c r="Y23" t="s">
        <v>58</v>
      </c>
    </row>
    <row r="24" spans="1:25" x14ac:dyDescent="0.25">
      <c r="A24">
        <v>2000</v>
      </c>
      <c r="B24">
        <v>9965.6563000000006</v>
      </c>
      <c r="C24">
        <v>9855.2178000000004</v>
      </c>
      <c r="D24">
        <v>10194.458000000001</v>
      </c>
      <c r="E24">
        <v>10306.583000000001</v>
      </c>
      <c r="G24">
        <v>0.83695774999999994</v>
      </c>
      <c r="H24">
        <v>0.82768266999999995</v>
      </c>
      <c r="I24">
        <v>0.85617352000000002</v>
      </c>
      <c r="J24">
        <v>0.86559026999999999</v>
      </c>
      <c r="K24">
        <f t="shared" ref="K24:K29" si="1">G24*100</f>
        <v>83.695774999999998</v>
      </c>
      <c r="L24">
        <f t="shared" si="0"/>
        <v>82.768266999999994</v>
      </c>
      <c r="M24">
        <f t="shared" si="0"/>
        <v>85.617351999999997</v>
      </c>
      <c r="N24">
        <f t="shared" si="0"/>
        <v>86.559027</v>
      </c>
      <c r="Y24" s="36" t="s">
        <v>65</v>
      </c>
    </row>
    <row r="25" spans="1:25" x14ac:dyDescent="0.25">
      <c r="A25">
        <v>2001</v>
      </c>
      <c r="B25">
        <v>9553.9141</v>
      </c>
      <c r="C25">
        <v>10027.938</v>
      </c>
      <c r="D25">
        <v>9888.0946999999996</v>
      </c>
      <c r="E25">
        <v>10203.796</v>
      </c>
      <c r="G25">
        <v>0.82492894000000005</v>
      </c>
      <c r="H25">
        <v>0.86585838000000004</v>
      </c>
      <c r="I25">
        <v>0.85378354999999995</v>
      </c>
      <c r="J25">
        <v>0.88104271999999995</v>
      </c>
      <c r="K25">
        <f t="shared" si="1"/>
        <v>82.492894000000007</v>
      </c>
      <c r="L25">
        <f t="shared" si="0"/>
        <v>86.58583800000001</v>
      </c>
      <c r="M25">
        <f t="shared" si="0"/>
        <v>85.378354999999999</v>
      </c>
      <c r="N25">
        <f t="shared" si="0"/>
        <v>88.104271999999995</v>
      </c>
    </row>
    <row r="26" spans="1:25" x14ac:dyDescent="0.25">
      <c r="A26">
        <v>2002</v>
      </c>
      <c r="B26">
        <v>10028.259</v>
      </c>
      <c r="C26">
        <v>10489.575000000001</v>
      </c>
      <c r="D26">
        <v>10540.501</v>
      </c>
      <c r="E26">
        <v>10796.377</v>
      </c>
      <c r="G26">
        <v>0.83946586000000001</v>
      </c>
      <c r="H26">
        <v>0.80490905000000001</v>
      </c>
      <c r="I26">
        <v>0.88234562000000005</v>
      </c>
      <c r="J26">
        <v>0.82845128000000001</v>
      </c>
      <c r="K26">
        <f t="shared" si="1"/>
        <v>83.946585999999996</v>
      </c>
      <c r="L26">
        <f t="shared" si="0"/>
        <v>80.490904999999998</v>
      </c>
      <c r="M26">
        <f t="shared" si="0"/>
        <v>88.234562000000011</v>
      </c>
      <c r="N26">
        <f t="shared" si="0"/>
        <v>82.845128000000003</v>
      </c>
    </row>
    <row r="27" spans="1:25" x14ac:dyDescent="0.25">
      <c r="A27">
        <v>2003</v>
      </c>
      <c r="B27">
        <v>10745.222</v>
      </c>
      <c r="C27">
        <v>11970.534</v>
      </c>
      <c r="D27">
        <v>11244.2</v>
      </c>
      <c r="E27">
        <v>12011.625</v>
      </c>
      <c r="G27">
        <v>0.84395397000000005</v>
      </c>
      <c r="H27">
        <v>0.80587953000000001</v>
      </c>
      <c r="I27">
        <v>0.88314486000000003</v>
      </c>
      <c r="J27">
        <v>0.80864583999999995</v>
      </c>
      <c r="K27">
        <f t="shared" si="1"/>
        <v>84.395397000000003</v>
      </c>
      <c r="L27">
        <f t="shared" si="0"/>
        <v>80.587952999999999</v>
      </c>
      <c r="M27">
        <f t="shared" si="0"/>
        <v>88.314486000000002</v>
      </c>
      <c r="N27">
        <f t="shared" si="0"/>
        <v>80.864583999999994</v>
      </c>
    </row>
    <row r="28" spans="1:25" x14ac:dyDescent="0.25">
      <c r="A28">
        <v>2004</v>
      </c>
      <c r="B28">
        <v>11490.748</v>
      </c>
      <c r="C28">
        <v>13930.349</v>
      </c>
      <c r="D28">
        <v>12203.441000000001</v>
      </c>
      <c r="E28">
        <v>13061.343999999999</v>
      </c>
      <c r="G28">
        <v>0.85483920999999996</v>
      </c>
      <c r="H28">
        <v>0.84201813000000003</v>
      </c>
      <c r="I28">
        <v>0.90785908999999998</v>
      </c>
      <c r="J28">
        <v>0.78949130000000001</v>
      </c>
      <c r="K28">
        <f t="shared" si="1"/>
        <v>85.483920999999995</v>
      </c>
      <c r="L28">
        <f t="shared" si="0"/>
        <v>84.201813000000001</v>
      </c>
      <c r="M28">
        <f t="shared" si="0"/>
        <v>90.785909000000004</v>
      </c>
      <c r="N28">
        <f t="shared" si="0"/>
        <v>78.949129999999997</v>
      </c>
    </row>
    <row r="29" spans="1:25" x14ac:dyDescent="0.25">
      <c r="A29">
        <v>2005</v>
      </c>
      <c r="B29">
        <v>12423.589</v>
      </c>
      <c r="C29">
        <v>15942.023999999999</v>
      </c>
      <c r="D29">
        <v>12660.637000000001</v>
      </c>
      <c r="E29">
        <v>15242.72</v>
      </c>
      <c r="G29">
        <v>0.88739926000000002</v>
      </c>
      <c r="H29">
        <v>0.88566803999999999</v>
      </c>
      <c r="I29">
        <v>0.90433121000000005</v>
      </c>
      <c r="J29">
        <v>0.84681773000000005</v>
      </c>
      <c r="K29">
        <f t="shared" si="1"/>
        <v>88.739925999999997</v>
      </c>
      <c r="L29">
        <f t="shared" si="0"/>
        <v>88.566804000000005</v>
      </c>
      <c r="M29">
        <f t="shared" si="0"/>
        <v>90.433121</v>
      </c>
      <c r="N29">
        <f t="shared" si="0"/>
        <v>84.681773000000007</v>
      </c>
    </row>
    <row r="31" spans="1:25" x14ac:dyDescent="0.25">
      <c r="A31" t="s">
        <v>21</v>
      </c>
      <c r="B31">
        <f>B26/B25-1</f>
        <v>4.96492741126906E-2</v>
      </c>
      <c r="C31">
        <f>C26/C25-1</f>
        <v>4.6035087173454947E-2</v>
      </c>
      <c r="D31">
        <f>D26/D25-1</f>
        <v>6.5978969639115759E-2</v>
      </c>
      <c r="E31">
        <f>E26/E25-1</f>
        <v>5.8074563623184972E-2</v>
      </c>
    </row>
    <row r="32" spans="1:25" x14ac:dyDescent="0.25">
      <c r="A32" t="s">
        <v>31</v>
      </c>
      <c r="B32">
        <f>(B29/B25-1)/4</f>
        <v>7.5091603032101772E-2</v>
      </c>
      <c r="C32">
        <f>(C29/C25-1)/4</f>
        <v>0.14744023148128754</v>
      </c>
      <c r="D32">
        <f>(D29/D25-1)/4</f>
        <v>7.0097991173163066E-2</v>
      </c>
      <c r="E32">
        <f>(E29/E25-1)/4</f>
        <v>0.12345709381096992</v>
      </c>
    </row>
    <row r="34" spans="1:16" x14ac:dyDescent="0.25">
      <c r="G34" t="s">
        <v>18</v>
      </c>
    </row>
    <row r="36" spans="1:16" x14ac:dyDescent="0.25">
      <c r="B36" t="s">
        <v>10</v>
      </c>
    </row>
    <row r="37" spans="1:16" x14ac:dyDescent="0.25">
      <c r="B37" t="s">
        <v>14</v>
      </c>
      <c r="C37" t="s">
        <v>15</v>
      </c>
      <c r="D37" t="s">
        <v>16</v>
      </c>
      <c r="E37" t="s">
        <v>17</v>
      </c>
    </row>
    <row r="38" spans="1:16" x14ac:dyDescent="0.25">
      <c r="A38" t="s">
        <v>5</v>
      </c>
      <c r="B38" t="s">
        <v>11</v>
      </c>
      <c r="C38" t="s">
        <v>12</v>
      </c>
      <c r="D38" t="s">
        <v>13</v>
      </c>
      <c r="E38" t="s">
        <v>13</v>
      </c>
      <c r="P38" t="s">
        <v>20</v>
      </c>
    </row>
    <row r="39" spans="1:16" x14ac:dyDescent="0.25">
      <c r="A39">
        <v>1999</v>
      </c>
      <c r="B39">
        <v>1928.2384999999999</v>
      </c>
      <c r="C39">
        <v>2090.6999999999998</v>
      </c>
      <c r="D39">
        <v>2636.7246</v>
      </c>
      <c r="E39">
        <v>2944.0907999999999</v>
      </c>
    </row>
    <row r="40" spans="1:16" x14ac:dyDescent="0.25">
      <c r="A40">
        <v>2000</v>
      </c>
      <c r="B40">
        <v>1926.7399</v>
      </c>
      <c r="C40">
        <v>2125.3620999999998</v>
      </c>
      <c r="D40">
        <v>2727.0081</v>
      </c>
      <c r="E40">
        <v>2941.7287999999999</v>
      </c>
    </row>
    <row r="41" spans="1:16" x14ac:dyDescent="0.25">
      <c r="A41">
        <v>2001</v>
      </c>
      <c r="B41">
        <v>1973.7753</v>
      </c>
      <c r="C41">
        <v>2086.3521000000001</v>
      </c>
      <c r="D41">
        <v>2667.6615999999999</v>
      </c>
      <c r="E41">
        <v>2990.9697000000001</v>
      </c>
    </row>
    <row r="42" spans="1:16" x14ac:dyDescent="0.25">
      <c r="A42">
        <v>2002</v>
      </c>
      <c r="B42">
        <v>1887.0155999999999</v>
      </c>
      <c r="C42">
        <v>2157.3271</v>
      </c>
      <c r="D42">
        <v>2688.3798999999999</v>
      </c>
      <c r="E42">
        <v>3059.5632000000001</v>
      </c>
    </row>
    <row r="43" spans="1:16" x14ac:dyDescent="0.25">
      <c r="A43">
        <v>2003</v>
      </c>
      <c r="B43">
        <v>1958.3230000000001</v>
      </c>
      <c r="C43">
        <v>2258.2685999999999</v>
      </c>
      <c r="D43">
        <v>2721.1226000000001</v>
      </c>
      <c r="E43">
        <v>3311.4180000000001</v>
      </c>
    </row>
    <row r="44" spans="1:16" x14ac:dyDescent="0.25">
      <c r="A44">
        <v>2004</v>
      </c>
      <c r="B44">
        <v>2093.1228000000001</v>
      </c>
      <c r="C44">
        <v>2444.0681</v>
      </c>
      <c r="D44">
        <v>2828.7368000000001</v>
      </c>
      <c r="E44">
        <v>3545.0853999999999</v>
      </c>
    </row>
    <row r="45" spans="1:16" x14ac:dyDescent="0.25">
      <c r="A45">
        <v>2005</v>
      </c>
      <c r="B45">
        <v>2267.1745999999998</v>
      </c>
      <c r="C45">
        <v>2672.3512999999998</v>
      </c>
      <c r="D45">
        <v>3021.4047999999998</v>
      </c>
      <c r="E45">
        <v>3790.3879000000002</v>
      </c>
    </row>
    <row r="47" spans="1:16" x14ac:dyDescent="0.25">
      <c r="A47" t="s">
        <v>21</v>
      </c>
      <c r="B47">
        <f>B42/B41-1</f>
        <v>-4.3956219332565438E-2</v>
      </c>
      <c r="C47">
        <f>C42/C41-1</f>
        <v>3.4018706621955053E-2</v>
      </c>
      <c r="D47">
        <f>D42/D41-1</f>
        <v>7.7664648319712981E-3</v>
      </c>
      <c r="E47">
        <f>E42/E41-1</f>
        <v>2.2933532225351438E-2</v>
      </c>
    </row>
    <row r="48" spans="1:16" x14ac:dyDescent="0.25">
      <c r="A48" t="s">
        <v>31</v>
      </c>
      <c r="B48">
        <f>(B45/B41-1)/4</f>
        <v>3.7162196223653188E-2</v>
      </c>
      <c r="C48">
        <f>(C45/C41-1)/4</f>
        <v>7.0218157328286013E-2</v>
      </c>
      <c r="D48">
        <f>(D45/D41-1)/4</f>
        <v>3.3151056340879226E-2</v>
      </c>
      <c r="E48">
        <f>(E45/E41-1)/4</f>
        <v>6.6819316156897235E-2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35"/>
  <sheetViews>
    <sheetView workbookViewId="0">
      <selection activeCell="H23" sqref="H23"/>
    </sheetView>
  </sheetViews>
  <sheetFormatPr defaultColWidth="8.85546875" defaultRowHeight="15.75" x14ac:dyDescent="0.25"/>
  <cols>
    <col min="1" max="1" width="54.28515625" style="1" bestFit="1" customWidth="1"/>
    <col min="2" max="2" width="9.140625" style="1" customWidth="1"/>
    <col min="3" max="3" width="8.85546875" style="1"/>
    <col min="4" max="4" width="29" style="1" bestFit="1" customWidth="1"/>
    <col min="5" max="5" width="11" style="1" bestFit="1" customWidth="1"/>
    <col min="6" max="16384" width="8.85546875" style="1"/>
  </cols>
  <sheetData>
    <row r="1" spans="1:1" x14ac:dyDescent="0.25">
      <c r="A1" s="1" t="s">
        <v>64</v>
      </c>
    </row>
    <row r="18" spans="1:14" ht="31.5" customHeight="1" x14ac:dyDescent="0.25"/>
    <row r="19" spans="1:14" ht="18.75" x14ac:dyDescent="0.25">
      <c r="A19" s="34" t="s">
        <v>62</v>
      </c>
    </row>
    <row r="20" spans="1:14" x14ac:dyDescent="0.25">
      <c r="A20" s="1" t="s">
        <v>59</v>
      </c>
    </row>
    <row r="21" spans="1:14" x14ac:dyDescent="0.25">
      <c r="A21" s="35" t="s">
        <v>63</v>
      </c>
    </row>
    <row r="22" spans="1:14" x14ac:dyDescent="0.25">
      <c r="A22" s="36" t="s">
        <v>65</v>
      </c>
    </row>
    <row r="27" spans="1:14" x14ac:dyDescent="0.25">
      <c r="N27" s="6"/>
    </row>
    <row r="28" spans="1:14" x14ac:dyDescent="0.25">
      <c r="K28" s="1" t="s">
        <v>42</v>
      </c>
      <c r="L28" s="1" t="s">
        <v>0</v>
      </c>
    </row>
    <row r="29" spans="1:14" x14ac:dyDescent="0.25">
      <c r="L29" s="1" t="s">
        <v>1</v>
      </c>
      <c r="M29" s="6"/>
      <c r="N29" s="6"/>
    </row>
    <row r="30" spans="1:14" x14ac:dyDescent="0.25">
      <c r="A30" s="1" t="s">
        <v>46</v>
      </c>
      <c r="C30" s="1" t="s">
        <v>2</v>
      </c>
      <c r="E30" s="1" t="s">
        <v>60</v>
      </c>
      <c r="F30" s="1" t="s">
        <v>61</v>
      </c>
      <c r="K30" s="1" t="s">
        <v>43</v>
      </c>
      <c r="L30" s="1" t="s">
        <v>0</v>
      </c>
      <c r="M30" s="6"/>
    </row>
    <row r="31" spans="1:14" x14ac:dyDescent="0.25">
      <c r="A31" s="1" t="s">
        <v>42</v>
      </c>
      <c r="B31" s="6"/>
      <c r="C31" s="6">
        <v>248.45643999999999</v>
      </c>
      <c r="L31" s="1" t="s">
        <v>1</v>
      </c>
      <c r="M31" s="6"/>
    </row>
    <row r="32" spans="1:14" x14ac:dyDescent="0.25">
      <c r="A32" s="1" t="s">
        <v>43</v>
      </c>
      <c r="B32" s="6"/>
      <c r="C32" s="6">
        <v>248.45643999999999</v>
      </c>
      <c r="D32" s="6"/>
      <c r="K32" s="1" t="s">
        <v>44</v>
      </c>
      <c r="L32" s="1" t="s">
        <v>0</v>
      </c>
      <c r="M32" s="6"/>
    </row>
    <row r="33" spans="1:13" x14ac:dyDescent="0.25">
      <c r="A33" s="1" t="s">
        <v>44</v>
      </c>
      <c r="B33" s="6"/>
      <c r="C33" s="6">
        <v>248.45643999999999</v>
      </c>
      <c r="D33" s="6"/>
      <c r="E33" s="6">
        <v>917.08148000000006</v>
      </c>
      <c r="L33" s="1" t="s">
        <v>1</v>
      </c>
      <c r="M33" s="6"/>
    </row>
    <row r="34" spans="1:13" x14ac:dyDescent="0.25">
      <c r="A34" s="1" t="s">
        <v>45</v>
      </c>
      <c r="B34" s="6"/>
      <c r="C34" s="6">
        <v>248.45643999999999</v>
      </c>
      <c r="D34" s="6"/>
      <c r="E34" s="6">
        <v>917.08148000000006</v>
      </c>
      <c r="F34" s="6">
        <v>543.32788000000005</v>
      </c>
      <c r="K34" s="1" t="s">
        <v>45</v>
      </c>
      <c r="L34" s="1" t="s">
        <v>0</v>
      </c>
      <c r="M34" s="6"/>
    </row>
    <row r="35" spans="1:13" x14ac:dyDescent="0.25">
      <c r="D35" s="6"/>
      <c r="L35" s="1" t="s">
        <v>1</v>
      </c>
      <c r="M35" s="6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'Figure 1'!Print_Area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Rutledge</dc:creator>
  <cp:lastModifiedBy>cafarema</cp:lastModifiedBy>
  <cp:lastPrinted>2014-07-31T12:57:59Z</cp:lastPrinted>
  <dcterms:created xsi:type="dcterms:W3CDTF">2014-05-30T18:05:05Z</dcterms:created>
  <dcterms:modified xsi:type="dcterms:W3CDTF">2015-10-07T20:26:02Z</dcterms:modified>
</cp:coreProperties>
</file>