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8195" windowHeight="11520" firstSheet="7" activeTab="7"/>
  </bookViews>
  <sheets>
    <sheet name="CPS" sheetId="1" state="hidden" r:id="rId1"/>
    <sheet name="SCF" sheetId="2" state="hidden" r:id="rId2"/>
    <sheet name="Test Comparisons" sheetId="3" state="hidden" r:id="rId3"/>
    <sheet name="Comparison " sheetId="6" state="hidden" r:id="rId4"/>
    <sheet name="By Imputed Non- Earnings Income" sheetId="8" state="hidden" r:id="rId5"/>
    <sheet name="Non-Earnings By Non-Earn Income" sheetId="11" state="hidden" r:id="rId6"/>
    <sheet name="By Total Income" sheetId="7" state="hidden" r:id="rId7"/>
    <sheet name="Figure 1" sheetId="20" r:id="rId8"/>
    <sheet name="Figure 2" sheetId="21" r:id="rId9"/>
  </sheets>
  <definedNames>
    <definedName name="_xlnm.Print_Area" localSheetId="4">'By Imputed Non- Earnings Income'!$A$1:$M$33</definedName>
    <definedName name="_xlnm.Print_Area" localSheetId="6">'By Total Income'!$A$1:$M$33</definedName>
    <definedName name="_xlnm.Print_Area" localSheetId="3">'Comparison '!$A$1:$G$7</definedName>
    <definedName name="_xlnm.Print_Area" localSheetId="0">CPS!$A$1:$I$61</definedName>
    <definedName name="_xlnm.Print_Area" localSheetId="5">'Non-Earnings By Non-Earn Income'!$A$1:$M$33</definedName>
    <definedName name="_xlnm.Print_Area" localSheetId="1">SCF!$A$1:$J$93</definedName>
  </definedNames>
  <calcPr calcId="145621"/>
</workbook>
</file>

<file path=xl/calcChain.xml><?xml version="1.0" encoding="utf-8"?>
<calcChain xmlns="http://schemas.openxmlformats.org/spreadsheetml/2006/main">
  <c r="E19" i="11" l="1"/>
  <c r="E20" i="11"/>
  <c r="E21" i="11"/>
  <c r="E22" i="11"/>
  <c r="E23" i="11"/>
  <c r="Q6" i="11" l="1"/>
  <c r="Q5" i="11"/>
  <c r="Q4" i="11"/>
  <c r="Q3" i="11"/>
  <c r="D12" i="11" l="1"/>
  <c r="D13" i="11"/>
  <c r="D14" i="11"/>
  <c r="D15" i="11"/>
  <c r="D11" i="11"/>
  <c r="Q53" i="11"/>
  <c r="P53" i="11"/>
  <c r="Q52" i="11"/>
  <c r="P52" i="11"/>
  <c r="Q51" i="11"/>
  <c r="P51" i="11"/>
  <c r="Q50" i="11"/>
  <c r="P50" i="11"/>
  <c r="Q49" i="11"/>
  <c r="P49" i="11"/>
  <c r="Q45" i="11"/>
  <c r="P45" i="11"/>
  <c r="Q44" i="11"/>
  <c r="P44" i="11"/>
  <c r="Q43" i="11"/>
  <c r="P43" i="11"/>
  <c r="Q42" i="11"/>
  <c r="P42" i="11"/>
  <c r="Q41" i="11"/>
  <c r="P41" i="11"/>
  <c r="Q38" i="11"/>
  <c r="P38" i="11"/>
  <c r="Q37" i="11"/>
  <c r="P37" i="11"/>
  <c r="Q36" i="11"/>
  <c r="P36" i="11"/>
  <c r="Q35" i="11"/>
  <c r="P35" i="11"/>
  <c r="Q34" i="11"/>
  <c r="P34" i="11"/>
  <c r="Q31" i="11"/>
  <c r="P31" i="11"/>
  <c r="E31" i="11"/>
  <c r="Q30" i="11"/>
  <c r="P30" i="11"/>
  <c r="E30" i="11"/>
  <c r="Q29" i="11"/>
  <c r="P29" i="11"/>
  <c r="E29" i="11"/>
  <c r="Q28" i="11"/>
  <c r="P28" i="11"/>
  <c r="E28" i="11"/>
  <c r="E27" i="11"/>
  <c r="M12" i="11"/>
  <c r="L12" i="11"/>
  <c r="K12" i="11"/>
  <c r="G7" i="11"/>
  <c r="D7" i="11"/>
  <c r="L6" i="11"/>
  <c r="G6" i="11"/>
  <c r="D6" i="11"/>
  <c r="L5" i="11"/>
  <c r="G5" i="11"/>
  <c r="D5" i="11"/>
  <c r="L4" i="11"/>
  <c r="G4" i="11"/>
  <c r="D4" i="11"/>
  <c r="L3" i="11"/>
  <c r="G3" i="11"/>
  <c r="D3" i="11"/>
  <c r="Q53" i="8" l="1"/>
  <c r="P53" i="8"/>
  <c r="Q52" i="8"/>
  <c r="P52" i="8"/>
  <c r="Q51" i="8"/>
  <c r="P51" i="8"/>
  <c r="Q50" i="8"/>
  <c r="P50" i="8"/>
  <c r="Q49" i="8"/>
  <c r="P49" i="8"/>
  <c r="Q45" i="8"/>
  <c r="P45" i="8"/>
  <c r="Q44" i="8"/>
  <c r="P44" i="8"/>
  <c r="Q43" i="8"/>
  <c r="P43" i="8"/>
  <c r="Q42" i="8"/>
  <c r="P42" i="8"/>
  <c r="Q41" i="8"/>
  <c r="P41" i="8"/>
  <c r="Q38" i="8"/>
  <c r="P38" i="8"/>
  <c r="Q37" i="8"/>
  <c r="P37" i="8"/>
  <c r="Q36" i="8"/>
  <c r="P36" i="8"/>
  <c r="Q35" i="8"/>
  <c r="P35" i="8"/>
  <c r="Q34" i="8"/>
  <c r="P34" i="8"/>
  <c r="Q31" i="8"/>
  <c r="P31" i="8"/>
  <c r="E31" i="8"/>
  <c r="Q30" i="8"/>
  <c r="P30" i="8"/>
  <c r="E30" i="8"/>
  <c r="Q29" i="8"/>
  <c r="P29" i="8"/>
  <c r="E29" i="8"/>
  <c r="Q28" i="8"/>
  <c r="P28" i="8"/>
  <c r="E28" i="8"/>
  <c r="E27" i="8"/>
  <c r="E23" i="8"/>
  <c r="E22" i="8"/>
  <c r="E21" i="8"/>
  <c r="E20" i="8"/>
  <c r="E19" i="8"/>
  <c r="M12" i="8"/>
  <c r="L12" i="8"/>
  <c r="K12" i="8"/>
  <c r="J12" i="8"/>
  <c r="G7" i="8"/>
  <c r="D7" i="8"/>
  <c r="L6" i="8"/>
  <c r="G6" i="8"/>
  <c r="D6" i="8"/>
  <c r="L5" i="8"/>
  <c r="G5" i="8"/>
  <c r="D5" i="8"/>
  <c r="L4" i="8"/>
  <c r="G4" i="8"/>
  <c r="D4" i="8"/>
  <c r="L3" i="8"/>
  <c r="G3" i="8"/>
  <c r="D3" i="8"/>
  <c r="Q53" i="7" l="1"/>
  <c r="P53" i="7"/>
  <c r="Q52" i="7"/>
  <c r="P52" i="7"/>
  <c r="Q51" i="7"/>
  <c r="P51" i="7"/>
  <c r="Q50" i="7"/>
  <c r="P50" i="7"/>
  <c r="Q49" i="7"/>
  <c r="P49" i="7"/>
  <c r="Q45" i="7"/>
  <c r="P45" i="7"/>
  <c r="Q44" i="7"/>
  <c r="P44" i="7"/>
  <c r="Q43" i="7"/>
  <c r="P43" i="7"/>
  <c r="Q42" i="7"/>
  <c r="P42" i="7"/>
  <c r="Q41" i="7"/>
  <c r="P41" i="7"/>
  <c r="Q38" i="7"/>
  <c r="P38" i="7"/>
  <c r="Q37" i="7"/>
  <c r="P37" i="7"/>
  <c r="Q36" i="7"/>
  <c r="P36" i="7"/>
  <c r="Q35" i="7"/>
  <c r="P35" i="7"/>
  <c r="Q34" i="7"/>
  <c r="P34" i="7"/>
  <c r="Q29" i="7"/>
  <c r="Q30" i="7"/>
  <c r="Q31" i="7"/>
  <c r="Q28" i="7"/>
  <c r="P29" i="7"/>
  <c r="P30" i="7"/>
  <c r="P31" i="7"/>
  <c r="P28" i="7"/>
  <c r="D4" i="6"/>
  <c r="D5" i="6"/>
  <c r="D6" i="6"/>
  <c r="D7" i="6"/>
  <c r="D3" i="6"/>
  <c r="M12" i="7"/>
  <c r="L12" i="7"/>
  <c r="K12" i="7"/>
  <c r="J12" i="7"/>
  <c r="L39" i="6"/>
  <c r="L38" i="6"/>
  <c r="L37" i="6"/>
  <c r="L36" i="6"/>
  <c r="L35" i="6"/>
  <c r="L31" i="6"/>
  <c r="L30" i="6"/>
  <c r="L29" i="6"/>
  <c r="L28" i="6"/>
  <c r="L27" i="6"/>
  <c r="L23" i="6"/>
  <c r="L22" i="6"/>
  <c r="L21" i="6"/>
  <c r="L20" i="6"/>
  <c r="L19" i="6"/>
  <c r="L15" i="6"/>
  <c r="L14" i="6"/>
  <c r="L13" i="6"/>
  <c r="L12" i="6"/>
  <c r="L11" i="6"/>
  <c r="L6" i="6"/>
  <c r="L5" i="6"/>
  <c r="L4" i="6"/>
  <c r="L3" i="6"/>
  <c r="E31" i="7"/>
  <c r="E30" i="7"/>
  <c r="E29" i="7"/>
  <c r="E28" i="7"/>
  <c r="E27" i="7"/>
  <c r="L6" i="7"/>
  <c r="L5" i="7"/>
  <c r="L4" i="7"/>
  <c r="L3" i="7"/>
  <c r="E23" i="7"/>
  <c r="E22" i="7"/>
  <c r="E21" i="7"/>
  <c r="E20" i="7"/>
  <c r="E19" i="7"/>
  <c r="G7" i="7"/>
  <c r="D7" i="7"/>
  <c r="G6" i="7"/>
  <c r="D6" i="7"/>
  <c r="G5" i="7"/>
  <c r="D5" i="7"/>
  <c r="G4" i="7"/>
  <c r="D4" i="7"/>
  <c r="G3" i="7"/>
  <c r="D3" i="7"/>
  <c r="G27" i="6"/>
  <c r="G31" i="6"/>
  <c r="G30" i="6"/>
  <c r="G29" i="6"/>
  <c r="G28" i="6"/>
  <c r="G20" i="6"/>
  <c r="G21" i="6"/>
  <c r="G22" i="6"/>
  <c r="G23" i="6"/>
  <c r="G19" i="6"/>
  <c r="G7" i="6" l="1"/>
  <c r="G6" i="6"/>
  <c r="G5" i="6"/>
  <c r="G4" i="6"/>
  <c r="G3" i="6"/>
  <c r="B37" i="6" l="1"/>
  <c r="D37" i="6"/>
  <c r="E37" i="6"/>
  <c r="C37" i="6"/>
  <c r="G97" i="2" l="1"/>
  <c r="B45" i="3" l="1"/>
  <c r="D45" i="3"/>
  <c r="E45" i="3"/>
  <c r="F45" i="3"/>
  <c r="C45" i="3"/>
  <c r="C35" i="3"/>
  <c r="D35" i="3"/>
  <c r="E35" i="3"/>
  <c r="F35" i="3"/>
  <c r="B35" i="3"/>
  <c r="C2" i="1"/>
  <c r="D2" i="1"/>
  <c r="D3" i="1"/>
  <c r="D4" i="1"/>
  <c r="D5" i="1"/>
  <c r="D6" i="1"/>
  <c r="B65" i="1" l="1"/>
  <c r="B66" i="1" s="1"/>
  <c r="G98" i="2"/>
  <c r="G103" i="2"/>
  <c r="C67" i="1" l="1"/>
  <c r="C66" i="1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" i="1" l="1"/>
  <c r="B3" i="1"/>
  <c r="C3" i="1"/>
  <c r="B4" i="1"/>
  <c r="C4" i="1"/>
  <c r="B5" i="1"/>
  <c r="C5" i="1"/>
  <c r="B6" i="1"/>
  <c r="C6" i="1"/>
</calcChain>
</file>

<file path=xl/sharedStrings.xml><?xml version="1.0" encoding="utf-8"?>
<sst xmlns="http://schemas.openxmlformats.org/spreadsheetml/2006/main" count="729" uniqueCount="122">
  <si>
    <t>80-85</t>
  </si>
  <si>
    <t>75-79</t>
  </si>
  <si>
    <t>70-74</t>
  </si>
  <si>
    <t>65-69</t>
  </si>
  <si>
    <t>Total</t>
  </si>
  <si>
    <t xml:space="preserve">Other </t>
  </si>
  <si>
    <t>Int+Div</t>
  </si>
  <si>
    <t>Gvt Transfers</t>
  </si>
  <si>
    <t>Life Annuity</t>
  </si>
  <si>
    <t>DC</t>
  </si>
  <si>
    <t>DB</t>
  </si>
  <si>
    <t>Social Security</t>
  </si>
  <si>
    <t>Median by Age Group</t>
  </si>
  <si>
    <t>Mean by Age Group</t>
  </si>
  <si>
    <t>Other</t>
  </si>
  <si>
    <t>Int + Div</t>
  </si>
  <si>
    <t>Median by Income Quitile</t>
  </si>
  <si>
    <t>Median</t>
  </si>
  <si>
    <t xml:space="preserve">Mean </t>
  </si>
  <si>
    <t>Gvt Transfer</t>
  </si>
  <si>
    <t>ALL - 64+ and Retired</t>
  </si>
  <si>
    <t>Min</t>
  </si>
  <si>
    <t>Max</t>
  </si>
  <si>
    <t>Income by Quintile</t>
  </si>
  <si>
    <t>Pension to SS</t>
  </si>
  <si>
    <t>Pension to Income</t>
  </si>
  <si>
    <t>SS to Income</t>
  </si>
  <si>
    <t xml:space="preserve">Ratios by Income Quintile </t>
  </si>
  <si>
    <t>401(k)/IRA Wealth</t>
  </si>
  <si>
    <t>Financial</t>
  </si>
  <si>
    <t>Mean by Age</t>
  </si>
  <si>
    <t>IRS Ret Inc</t>
  </si>
  <si>
    <t>Median Age</t>
  </si>
  <si>
    <t>SCF</t>
  </si>
  <si>
    <t>CPS</t>
  </si>
  <si>
    <t>Totals</t>
  </si>
  <si>
    <t>Government Transfers</t>
  </si>
  <si>
    <t>Defined Benefit</t>
  </si>
  <si>
    <t>Defined Contribution</t>
  </si>
  <si>
    <t>DB+DC No lump sum</t>
  </si>
  <si>
    <t>IRS</t>
  </si>
  <si>
    <t>Aggregate</t>
  </si>
  <si>
    <t>Mean</t>
  </si>
  <si>
    <t>IRS report</t>
  </si>
  <si>
    <t>Pension Pension + Life</t>
  </si>
  <si>
    <t>Mean by Income Quitile</t>
  </si>
  <si>
    <t>Pension and Annuties</t>
  </si>
  <si>
    <t>Individual</t>
  </si>
  <si>
    <t>All</t>
  </si>
  <si>
    <t xml:space="preserve">Life Annuity </t>
  </si>
  <si>
    <t>exclu. Life Annuity</t>
  </si>
  <si>
    <t>inclu. Life Annuity</t>
  </si>
  <si>
    <t>Total Income</t>
  </si>
  <si>
    <t>Life Annuity to Income</t>
  </si>
  <si>
    <t>SS to Income + Life Annuity</t>
  </si>
  <si>
    <t>Reported Data</t>
  </si>
  <si>
    <t xml:space="preserve">Median </t>
  </si>
  <si>
    <t>Range</t>
  </si>
  <si>
    <t>SCF (No lump sum)</t>
  </si>
  <si>
    <t>Less than 16,200</t>
  </si>
  <si>
    <t>16,200  to 26,000</t>
  </si>
  <si>
    <t>26,000 to 39,000</t>
  </si>
  <si>
    <t>39,000 to 58,270</t>
  </si>
  <si>
    <t>More than 58,270</t>
  </si>
  <si>
    <t xml:space="preserve"> 39,240 to 61,736</t>
  </si>
  <si>
    <t>More than 61,736</t>
  </si>
  <si>
    <t>Less than 11,655</t>
  </si>
  <si>
    <t>11,655  to 19,567</t>
  </si>
  <si>
    <t>19,567 to 30,115</t>
  </si>
  <si>
    <t>30,115 to 48,458</t>
  </si>
  <si>
    <t>More than 48,458</t>
  </si>
  <si>
    <t xml:space="preserve">Total </t>
  </si>
  <si>
    <t>Theoretical</t>
  </si>
  <si>
    <t>More than 65,801</t>
  </si>
  <si>
    <t>Current</t>
  </si>
  <si>
    <t>10 year treasury constant maturity</t>
  </si>
  <si>
    <t>10 year treasury infaltion index security</t>
  </si>
  <si>
    <t>Reported Data (Mean)</t>
  </si>
  <si>
    <t xml:space="preserve">Non Earnings Income </t>
  </si>
  <si>
    <t>with Imputed Withdrawls</t>
  </si>
  <si>
    <t>with Imputed Life Annuities</t>
  </si>
  <si>
    <t>Less than 12,857</t>
  </si>
  <si>
    <t>12,857  to  21,898</t>
  </si>
  <si>
    <t xml:space="preserve"> 21,898 to  34,295</t>
  </si>
  <si>
    <t>34,295 to  57,925</t>
  </si>
  <si>
    <t>Original</t>
  </si>
  <si>
    <t>Original CPS</t>
  </si>
  <si>
    <t>Less than 13,620</t>
  </si>
  <si>
    <t>13,620 to 23,476</t>
  </si>
  <si>
    <t xml:space="preserve"> 23,476 to 39,240</t>
  </si>
  <si>
    <t xml:space="preserve"> 23,476 to 37,489</t>
  </si>
  <si>
    <t xml:space="preserve"> 37,489 to 66,015</t>
  </si>
  <si>
    <t>More than 66,015</t>
  </si>
  <si>
    <t>Non Earnings Income +Life Annuities</t>
  </si>
  <si>
    <t>Optimal Median</t>
  </si>
  <si>
    <t>Original Median</t>
  </si>
  <si>
    <t>Underreporting Factor</t>
  </si>
  <si>
    <t>80-84</t>
  </si>
  <si>
    <t>CPS Original</t>
  </si>
  <si>
    <t>ALL</t>
  </si>
  <si>
    <t>Life Annuities</t>
  </si>
  <si>
    <t>Imputed Withdrawls</t>
  </si>
  <si>
    <t>Imputed Annuitized Wealth</t>
  </si>
  <si>
    <t>SS</t>
  </si>
  <si>
    <t>Life Annu</t>
  </si>
  <si>
    <t>Median DC</t>
  </si>
  <si>
    <t>Mean DC</t>
  </si>
  <si>
    <t xml:space="preserve"> Income +Life Annuities</t>
  </si>
  <si>
    <t>Income +Life Annuities</t>
  </si>
  <si>
    <t>Income +Withdrawls</t>
  </si>
  <si>
    <t xml:space="preserve"> Income + imputed withdrawls</t>
  </si>
  <si>
    <t xml:space="preserve">Wealth </t>
  </si>
  <si>
    <t>Difference</t>
  </si>
  <si>
    <t>Potential</t>
  </si>
  <si>
    <t xml:space="preserve"> Income +Withdrawls</t>
  </si>
  <si>
    <t>Imputed withdrawals</t>
  </si>
  <si>
    <t>Imputed annuitized wealth</t>
  </si>
  <si>
    <t>Sources: Authors’ estimates from the 2013 CPS ASEC and 2013 SCF.</t>
  </si>
  <si>
    <t>* When using these data, please cite the Center for Retirement Research at Boston College.</t>
  </si>
  <si>
    <t>Figure 1. Income from 401(k)s/IRAs for Retired Households Age 65-84, 2012, Billions</t>
  </si>
  <si>
    <t>Figure 2. Social Security as a Percentage of Total Income for Retired Households Age 65-84, 2012</t>
  </si>
  <si>
    <t>Sources: Authors’ calculations based on the 2013 CPS ASEC and imputations from the 2013 SCF.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</si>
</sst>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.0_);_(&quot;$&quot;* \(#,##0.0\);_(&quot;$&quot;* &quot;-&quot;??_);_(@_)"/>
    <numFmt numFmtId="168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44" fontId="0" fillId="0" borderId="0" xfId="1" applyFont="1"/>
    <xf numFmtId="44" fontId="2" fillId="0" borderId="0" xfId="1" applyFont="1"/>
    <xf numFmtId="164" fontId="0" fillId="0" borderId="0" xfId="1" applyNumberFormat="1" applyFont="1"/>
    <xf numFmtId="164" fontId="3" fillId="2" borderId="0" xfId="1" applyNumberFormat="1" applyFont="1" applyFill="1" applyBorder="1"/>
    <xf numFmtId="0" fontId="3" fillId="2" borderId="0" xfId="0" applyFont="1" applyFill="1" applyBorder="1"/>
    <xf numFmtId="164" fontId="3" fillId="0" borderId="0" xfId="1" applyNumberFormat="1" applyFont="1"/>
    <xf numFmtId="0" fontId="3" fillId="0" borderId="0" xfId="0" applyFont="1"/>
    <xf numFmtId="164" fontId="3" fillId="2" borderId="0" xfId="1" applyNumberFormat="1" applyFont="1" applyFill="1"/>
    <xf numFmtId="0" fontId="3" fillId="2" borderId="0" xfId="0" applyFont="1" applyFill="1"/>
    <xf numFmtId="0" fontId="4" fillId="0" borderId="0" xfId="0" applyFont="1" applyFill="1" applyBorder="1"/>
    <xf numFmtId="0" fontId="4" fillId="0" borderId="1" xfId="0" applyFont="1" applyBorder="1"/>
    <xf numFmtId="9" fontId="0" fillId="0" borderId="0" xfId="2" applyFont="1"/>
    <xf numFmtId="44" fontId="3" fillId="2" borderId="0" xfId="1" applyFont="1" applyFill="1"/>
    <xf numFmtId="44" fontId="3" fillId="0" borderId="0" xfId="1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2" xfId="1" applyNumberFormat="1" applyFont="1" applyBorder="1"/>
    <xf numFmtId="0" fontId="0" fillId="0" borderId="0" xfId="0" applyAlignment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6" xfId="1" applyNumberFormat="1" applyFont="1" applyBorder="1"/>
    <xf numFmtId="164" fontId="0" fillId="0" borderId="12" xfId="1" applyNumberFormat="1" applyFont="1" applyBorder="1"/>
    <xf numFmtId="164" fontId="0" fillId="0" borderId="5" xfId="1" applyNumberFormat="1" applyFont="1" applyBorder="1"/>
    <xf numFmtId="0" fontId="0" fillId="0" borderId="13" xfId="0" applyBorder="1"/>
    <xf numFmtId="0" fontId="0" fillId="0" borderId="14" xfId="0" applyBorder="1"/>
    <xf numFmtId="44" fontId="0" fillId="0" borderId="0" xfId="0" applyNumberFormat="1"/>
    <xf numFmtId="164" fontId="0" fillId="0" borderId="0" xfId="0" applyNumberFormat="1"/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165" fontId="5" fillId="0" borderId="18" xfId="1" applyNumberFormat="1" applyFont="1" applyBorder="1"/>
    <xf numFmtId="165" fontId="5" fillId="0" borderId="0" xfId="1" applyNumberFormat="1" applyFont="1" applyBorder="1"/>
    <xf numFmtId="166" fontId="0" fillId="0" borderId="0" xfId="1" applyNumberFormat="1" applyFont="1"/>
    <xf numFmtId="166" fontId="0" fillId="0" borderId="0" xfId="0" applyNumberFormat="1"/>
    <xf numFmtId="0" fontId="0" fillId="0" borderId="16" xfId="0" applyBorder="1"/>
    <xf numFmtId="0" fontId="0" fillId="0" borderId="0" xfId="0" applyBorder="1"/>
    <xf numFmtId="0" fontId="0" fillId="0" borderId="18" xfId="0" applyBorder="1"/>
    <xf numFmtId="164" fontId="0" fillId="0" borderId="18" xfId="0" applyNumberFormat="1" applyBorder="1"/>
    <xf numFmtId="164" fontId="0" fillId="0" borderId="2" xfId="0" applyNumberFormat="1" applyBorder="1"/>
    <xf numFmtId="164" fontId="0" fillId="0" borderId="18" xfId="1" applyNumberFormat="1" applyFont="1" applyBorder="1"/>
    <xf numFmtId="0" fontId="0" fillId="0" borderId="0" xfId="0" applyFill="1" applyBorder="1"/>
    <xf numFmtId="164" fontId="0" fillId="0" borderId="0" xfId="0" applyNumberFormat="1" applyBorder="1"/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5" fontId="6" fillId="0" borderId="18" xfId="1" applyNumberFormat="1" applyFont="1" applyBorder="1" applyAlignment="1">
      <alignment vertical="center"/>
    </xf>
    <xf numFmtId="164" fontId="6" fillId="0" borderId="18" xfId="1" applyNumberFormat="1" applyFont="1" applyBorder="1" applyAlignment="1">
      <alignment vertical="center"/>
    </xf>
    <xf numFmtId="9" fontId="6" fillId="0" borderId="0" xfId="2" applyFont="1" applyBorder="1" applyAlignment="1">
      <alignment vertical="center"/>
    </xf>
    <xf numFmtId="9" fontId="6" fillId="0" borderId="18" xfId="2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18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19" xfId="0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9" fontId="6" fillId="0" borderId="19" xfId="2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168" fontId="6" fillId="0" borderId="0" xfId="0" applyNumberFormat="1" applyFont="1" applyBorder="1" applyAlignment="1">
      <alignment horizontal="right"/>
    </xf>
    <xf numFmtId="168" fontId="6" fillId="0" borderId="0" xfId="1" applyNumberFormat="1" applyFont="1" applyBorder="1" applyAlignment="1">
      <alignment horizontal="right"/>
    </xf>
    <xf numFmtId="168" fontId="6" fillId="0" borderId="18" xfId="1" applyNumberFormat="1" applyFont="1" applyBorder="1" applyAlignment="1">
      <alignment horizontal="right"/>
    </xf>
    <xf numFmtId="44" fontId="6" fillId="0" borderId="19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18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18" xfId="1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8" fontId="6" fillId="0" borderId="18" xfId="1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vertical="center"/>
    </xf>
    <xf numFmtId="165" fontId="6" fillId="3" borderId="18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9" fontId="7" fillId="0" borderId="0" xfId="2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6092"/>
        <name val="Calibri"/>
        <scheme val="none"/>
      </font>
      <fill>
        <patternFill patternType="solid">
          <fgColor rgb="FFDCE6F1"/>
          <bgColor rgb="FFDCE6F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6092"/>
        <name val="Calibri"/>
        <scheme val="none"/>
      </font>
      <fill>
        <patternFill patternType="solid">
          <fgColor rgb="FFDCE6F1"/>
          <bgColor rgb="FFDCE6F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99621960671825E-2"/>
          <c:y val="8.8316607482888179E-2"/>
          <c:w val="0.86951378525810796"/>
          <c:h val="0.8285951314909165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3995862737592316"/>
                  <c:y val="-2.7027739179661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3048613226279224E-2"/>
                  <c:y val="3.52362204724409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574689968070542"/>
                  <c:y val="3.4967191601049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31725710630355"/>
                  <c:y val="0.14478462251042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6655848535584774E-2"/>
                  <c:y val="4.5343137254901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(CPS!$B$15,CPS!$C$15,CPS!$D$15,CPS!$F$15,CPS!$G$15,CPS!$H$15)</c:f>
              <c:strCache>
                <c:ptCount val="6"/>
                <c:pt idx="0">
                  <c:v>Social Security</c:v>
                </c:pt>
                <c:pt idx="1">
                  <c:v>DB</c:v>
                </c:pt>
                <c:pt idx="2">
                  <c:v>DC</c:v>
                </c:pt>
                <c:pt idx="3">
                  <c:v>Gvt Transfer</c:v>
                </c:pt>
                <c:pt idx="4">
                  <c:v>Int + Div</c:v>
                </c:pt>
                <c:pt idx="5">
                  <c:v>Other</c:v>
                </c:pt>
              </c:strCache>
            </c:strRef>
          </c:cat>
          <c:val>
            <c:numRef>
              <c:f>(CPS!$B$16,CPS!$C$16,CPS!$D$16,CPS!$F$16,CPS!$G$16,CPS!$H$16)</c:f>
              <c:numCache>
                <c:formatCode>_("$"* #,##0.00_);_("$"* \(#,##0.00\);_("$"* "-"??_);_(@_)</c:formatCode>
                <c:ptCount val="6"/>
                <c:pt idx="0">
                  <c:v>16754.37</c:v>
                </c:pt>
                <c:pt idx="1">
                  <c:v>8449.9539999999997</c:v>
                </c:pt>
                <c:pt idx="2">
                  <c:v>455.55</c:v>
                </c:pt>
                <c:pt idx="3">
                  <c:v>2323.7449999999999</c:v>
                </c:pt>
                <c:pt idx="4">
                  <c:v>4062.096</c:v>
                </c:pt>
                <c:pt idx="5">
                  <c:v>1337.296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Garamond" panose="02020404030301010803" pitchFamily="18" charset="0"/>
              </a:rPr>
              <a:t>Ages 70-74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1693727490019"/>
          <c:y val="0.12547462817147856"/>
          <c:w val="0.85222015982493493"/>
          <c:h val="0.78169364246135897"/>
        </c:manualLayout>
      </c:layout>
      <c:barChart>
        <c:barDir val="col"/>
        <c:grouping val="clustered"/>
        <c:varyColors val="0"/>
        <c:ser>
          <c:idx val="1"/>
          <c:order val="0"/>
          <c:tx>
            <c:v>Mean</c:v>
          </c:tx>
          <c:invertIfNegative val="0"/>
          <c:val>
            <c:numRef>
              <c:f>'Test Comparisons'!$B$49:$F$49</c:f>
              <c:numCache>
                <c:formatCode>General</c:formatCode>
                <c:ptCount val="5"/>
                <c:pt idx="0">
                  <c:v>1529.893</c:v>
                </c:pt>
                <c:pt idx="1">
                  <c:v>3976.1880000000001</c:v>
                </c:pt>
                <c:pt idx="2">
                  <c:v>7011.1210000000001</c:v>
                </c:pt>
                <c:pt idx="3">
                  <c:v>56362.98</c:v>
                </c:pt>
                <c:pt idx="4">
                  <c:v>93850.03</c:v>
                </c:pt>
              </c:numCache>
            </c:numRef>
          </c:val>
        </c:ser>
        <c:ser>
          <c:idx val="0"/>
          <c:order val="1"/>
          <c:tx>
            <c:v>Median</c:v>
          </c:tx>
          <c:invertIfNegative val="0"/>
          <c:val>
            <c:numRef>
              <c:f>'Test Comparisons'!$B$56:$F$56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4957.47</c:v>
                </c:pt>
                <c:pt idx="4">
                  <c:v>10625.64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69376"/>
        <c:axId val="102070912"/>
      </c:barChart>
      <c:catAx>
        <c:axId val="102069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02070912"/>
        <c:crosses val="autoZero"/>
        <c:auto val="1"/>
        <c:lblAlgn val="ctr"/>
        <c:lblOffset val="100"/>
        <c:noMultiLvlLbl val="0"/>
      </c:catAx>
      <c:valAx>
        <c:axId val="102070912"/>
        <c:scaling>
          <c:orientation val="minMax"/>
          <c:max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020693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05804888532854E-2"/>
                <c:y val="0.37084499854184894"/>
              </c:manualLayout>
            </c:layout>
            <c:txPr>
              <a:bodyPr/>
              <a:lstStyle/>
              <a:p>
                <a:pPr>
                  <a:defRPr sz="800" b="1">
                    <a:latin typeface="Garamond" panose="02020404030301010803" pitchFamily="18" charset="0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16057234781136229"/>
          <c:y val="0.18017169728783902"/>
          <c:w val="0.18349986648691247"/>
          <c:h val="0.1859529017206182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Garamond" panose="02020404030301010803" pitchFamily="18" charset="0"/>
              </a:rPr>
              <a:t>Ages 75-79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1693727490019"/>
          <c:y val="0.12547462817147856"/>
          <c:w val="0.85222015982493493"/>
          <c:h val="0.78632327209098862"/>
        </c:manualLayout>
      </c:layout>
      <c:barChart>
        <c:barDir val="col"/>
        <c:grouping val="clustered"/>
        <c:varyColors val="0"/>
        <c:ser>
          <c:idx val="1"/>
          <c:order val="0"/>
          <c:tx>
            <c:v>Mean</c:v>
          </c:tx>
          <c:invertIfNegative val="0"/>
          <c:val>
            <c:numRef>
              <c:f>'Test Comparisons'!$B$50:$F$50</c:f>
              <c:numCache>
                <c:formatCode>General</c:formatCode>
                <c:ptCount val="5"/>
                <c:pt idx="0">
                  <c:v>435.64229999999998</c:v>
                </c:pt>
                <c:pt idx="1">
                  <c:v>2182.08</c:v>
                </c:pt>
                <c:pt idx="2">
                  <c:v>5980.277</c:v>
                </c:pt>
                <c:pt idx="3">
                  <c:v>20976.31</c:v>
                </c:pt>
                <c:pt idx="4">
                  <c:v>32861.03</c:v>
                </c:pt>
              </c:numCache>
            </c:numRef>
          </c:val>
        </c:ser>
        <c:ser>
          <c:idx val="0"/>
          <c:order val="1"/>
          <c:tx>
            <c:v>Median</c:v>
          </c:tx>
          <c:invertIfNegative val="0"/>
          <c:val>
            <c:numRef>
              <c:f>'Test Comparisons'!$B$57:$F$57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860.1336</c:v>
                </c:pt>
                <c:pt idx="4">
                  <c:v>3034.92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1968"/>
        <c:axId val="128853504"/>
      </c:barChart>
      <c:catAx>
        <c:axId val="128851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28853504"/>
        <c:crosses val="autoZero"/>
        <c:auto val="1"/>
        <c:lblAlgn val="ctr"/>
        <c:lblOffset val="100"/>
        <c:noMultiLvlLbl val="0"/>
      </c:catAx>
      <c:valAx>
        <c:axId val="128853504"/>
        <c:scaling>
          <c:orientation val="minMax"/>
          <c:max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288519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9008290837092E-2"/>
                <c:y val="0.37084499854184894"/>
              </c:manualLayout>
            </c:layout>
            <c:txPr>
              <a:bodyPr/>
              <a:lstStyle/>
              <a:p>
                <a:pPr>
                  <a:defRPr sz="800" b="1">
                    <a:latin typeface="Garamond" panose="02020404030301010803" pitchFamily="18" charset="0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16057234781136229"/>
          <c:y val="0.18017169728783902"/>
          <c:w val="0.18349986648691247"/>
          <c:h val="0.1859529017206182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Garamond" panose="02020404030301010803" pitchFamily="18" charset="0"/>
              </a:rPr>
              <a:t>Ages 80-84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1693727490019"/>
          <c:y val="0.12547462817147856"/>
          <c:w val="0.85222015982493493"/>
          <c:h val="0.79095290172061827"/>
        </c:manualLayout>
      </c:layout>
      <c:barChart>
        <c:barDir val="col"/>
        <c:grouping val="clustered"/>
        <c:varyColors val="0"/>
        <c:ser>
          <c:idx val="1"/>
          <c:order val="0"/>
          <c:tx>
            <c:v>Mean</c:v>
          </c:tx>
          <c:invertIfNegative val="0"/>
          <c:val>
            <c:numRef>
              <c:f>'Test Comparisons'!$B$51:$F$51</c:f>
              <c:numCache>
                <c:formatCode>General</c:formatCode>
                <c:ptCount val="5"/>
                <c:pt idx="0">
                  <c:v>768.99929999999995</c:v>
                </c:pt>
                <c:pt idx="1">
                  <c:v>2211.8710000000001</c:v>
                </c:pt>
                <c:pt idx="2">
                  <c:v>9551.7880000000005</c:v>
                </c:pt>
                <c:pt idx="3">
                  <c:v>16516.009999999998</c:v>
                </c:pt>
                <c:pt idx="4">
                  <c:v>30457.43</c:v>
                </c:pt>
              </c:numCache>
            </c:numRef>
          </c:val>
        </c:ser>
        <c:ser>
          <c:idx val="0"/>
          <c:order val="1"/>
          <c:tx>
            <c:v>Median</c:v>
          </c:tx>
          <c:invertIfNegative val="0"/>
          <c:val>
            <c:numRef>
              <c:f>'Test Comparisons'!$B$58:$F$58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79232"/>
        <c:axId val="128897408"/>
      </c:barChart>
      <c:catAx>
        <c:axId val="128879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28897408"/>
        <c:crosses val="autoZero"/>
        <c:auto val="1"/>
        <c:lblAlgn val="ctr"/>
        <c:lblOffset val="100"/>
        <c:noMultiLvlLbl val="0"/>
      </c:catAx>
      <c:valAx>
        <c:axId val="128897408"/>
        <c:scaling>
          <c:orientation val="minMax"/>
          <c:max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288792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9008290837092E-2"/>
                <c:y val="0.37084499854184894"/>
              </c:manualLayout>
            </c:layout>
            <c:txPr>
              <a:bodyPr/>
              <a:lstStyle/>
              <a:p>
                <a:pPr>
                  <a:defRPr sz="800" b="1">
                    <a:latin typeface="Garamond" panose="02020404030301010803" pitchFamily="18" charset="0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16057234781136229"/>
          <c:y val="0.18017169728783902"/>
          <c:w val="0.18349986648691247"/>
          <c:h val="0.1859529017206182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Original CPS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Imputed Non- Earnings Income'!$P$49:$P$53</c:f>
              <c:numCache>
                <c:formatCode>0%</c:formatCode>
                <c:ptCount val="5"/>
                <c:pt idx="0">
                  <c:v>0.70648124098124099</c:v>
                </c:pt>
                <c:pt idx="1">
                  <c:v>0.85566345528695542</c:v>
                </c:pt>
                <c:pt idx="2">
                  <c:v>0.72926264721131762</c:v>
                </c:pt>
                <c:pt idx="3">
                  <c:v>0.55625376386202841</c:v>
                </c:pt>
                <c:pt idx="4">
                  <c:v>0.34864853422097641</c:v>
                </c:pt>
              </c:numCache>
            </c:numRef>
          </c:val>
        </c:ser>
        <c:ser>
          <c:idx val="0"/>
          <c:order val="1"/>
          <c:tx>
            <c:v>Imputed Withdrawals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Imputed Non- Earnings Income'!$P$41:$P$45</c:f>
              <c:numCache>
                <c:formatCode>0%</c:formatCode>
                <c:ptCount val="5"/>
                <c:pt idx="0">
                  <c:v>0.66235603156708001</c:v>
                </c:pt>
                <c:pt idx="1">
                  <c:v>0.80701098166007024</c:v>
                </c:pt>
                <c:pt idx="2">
                  <c:v>0.69446482101922058</c:v>
                </c:pt>
                <c:pt idx="3">
                  <c:v>0.50420294678915367</c:v>
                </c:pt>
                <c:pt idx="4">
                  <c:v>0.29776845386533662</c:v>
                </c:pt>
              </c:numCache>
            </c:numRef>
          </c:val>
        </c:ser>
        <c:ser>
          <c:idx val="1"/>
          <c:order val="2"/>
          <c:tx>
            <c:v>Imputed Annuitized Wealth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Imputed Non- Earnings Income'!$P$34:$P$38</c:f>
              <c:numCache>
                <c:formatCode>0%</c:formatCode>
                <c:ptCount val="5"/>
                <c:pt idx="0">
                  <c:v>0.68486628136052397</c:v>
                </c:pt>
                <c:pt idx="1">
                  <c:v>0.810898448440038</c:v>
                </c:pt>
                <c:pt idx="2">
                  <c:v>0.68586770935430408</c:v>
                </c:pt>
                <c:pt idx="3">
                  <c:v>0.48839938062395005</c:v>
                </c:pt>
                <c:pt idx="4">
                  <c:v>0.2311421588791831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5088"/>
        <c:axId val="145626624"/>
      </c:barChart>
      <c:catAx>
        <c:axId val="145625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5626624"/>
        <c:crosses val="autoZero"/>
        <c:auto val="1"/>
        <c:lblAlgn val="ctr"/>
        <c:lblOffset val="100"/>
        <c:noMultiLvlLbl val="0"/>
      </c:catAx>
      <c:valAx>
        <c:axId val="1456266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562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25631684099184"/>
          <c:y val="5.0158209390492856E-2"/>
          <c:w val="0.34374368315900805"/>
          <c:h val="0.25339895013123354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Annuitized Wealth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Imputed Non- Earnings Income'!$Q$34:$Q$38</c:f>
              <c:numCache>
                <c:formatCode>0%</c:formatCode>
                <c:ptCount val="5"/>
                <c:pt idx="0">
                  <c:v>6.2500448798502306E-2</c:v>
                </c:pt>
                <c:pt idx="1">
                  <c:v>6.1875651151067045E-2</c:v>
                </c:pt>
                <c:pt idx="2">
                  <c:v>8.9805861425921327E-2</c:v>
                </c:pt>
                <c:pt idx="3">
                  <c:v>0.16321137110461129</c:v>
                </c:pt>
                <c:pt idx="4">
                  <c:v>0.69528347085440512</c:v>
                </c:pt>
              </c:numCache>
            </c:numRef>
          </c:val>
        </c:ser>
        <c:ser>
          <c:idx val="0"/>
          <c:order val="1"/>
          <c:tx>
            <c:v>Social Security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Imputed Non- Earnings Income'!$P$34:$P$38</c:f>
              <c:numCache>
                <c:formatCode>0%</c:formatCode>
                <c:ptCount val="5"/>
                <c:pt idx="0">
                  <c:v>0.68486628136052397</c:v>
                </c:pt>
                <c:pt idx="1">
                  <c:v>0.810898448440038</c:v>
                </c:pt>
                <c:pt idx="2">
                  <c:v>0.68586770935430408</c:v>
                </c:pt>
                <c:pt idx="3">
                  <c:v>0.48839938062395005</c:v>
                </c:pt>
                <c:pt idx="4">
                  <c:v>0.2311421588791831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44160"/>
        <c:axId val="145670528"/>
      </c:barChart>
      <c:catAx>
        <c:axId val="145644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45670528"/>
        <c:crosses val="autoZero"/>
        <c:auto val="1"/>
        <c:lblAlgn val="ctr"/>
        <c:lblOffset val="100"/>
        <c:noMultiLvlLbl val="0"/>
      </c:catAx>
      <c:valAx>
        <c:axId val="145670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5644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57472480119092"/>
          <c:y val="2.7448756405449325E-2"/>
          <c:w val="0.23003721549731657"/>
          <c:h val="0.14351518560179977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'Non-Earnings By Non-Earn Income'!$P$60</c:f>
              <c:strCache>
                <c:ptCount val="1"/>
                <c:pt idx="0">
                  <c:v>Original CPS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111111111111112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3355205599300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'Non-Earnings By Non-Earn Income'!$P$49:$P$53</c:f>
              <c:numCache>
                <c:formatCode>0%</c:formatCode>
                <c:ptCount val="5"/>
                <c:pt idx="0">
                  <c:v>0.89134398278562921</c:v>
                </c:pt>
                <c:pt idx="1">
                  <c:v>0.86120188141410081</c:v>
                </c:pt>
                <c:pt idx="2">
                  <c:v>0.75753295080751237</c:v>
                </c:pt>
                <c:pt idx="3">
                  <c:v>0.55916839205012769</c:v>
                </c:pt>
                <c:pt idx="4">
                  <c:v>0.2978355934246647</c:v>
                </c:pt>
              </c:numCache>
            </c:numRef>
          </c:val>
        </c:ser>
        <c:ser>
          <c:idx val="0"/>
          <c:order val="1"/>
          <c:tx>
            <c:strRef>
              <c:f>'Non-Earnings By Non-Earn Income'!$P$61</c:f>
              <c:strCache>
                <c:ptCount val="1"/>
                <c:pt idx="0">
                  <c:v>Imputed withdrawals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88888888888888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111111111111112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88888888888788E-2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'Non-Earnings By Non-Earn Income'!$P$41:$P$45</c:f>
              <c:numCache>
                <c:formatCode>0%</c:formatCode>
                <c:ptCount val="5"/>
                <c:pt idx="0">
                  <c:v>0.83920450920056266</c:v>
                </c:pt>
                <c:pt idx="1">
                  <c:v>0.80368860479781645</c:v>
                </c:pt>
                <c:pt idx="2">
                  <c:v>0.69565605913001127</c:v>
                </c:pt>
                <c:pt idx="3">
                  <c:v>0.50261652717430449</c:v>
                </c:pt>
                <c:pt idx="4">
                  <c:v>0.24902625252482508</c:v>
                </c:pt>
              </c:numCache>
            </c:numRef>
          </c:val>
        </c:ser>
        <c:ser>
          <c:idx val="1"/>
          <c:order val="2"/>
          <c:tx>
            <c:strRef>
              <c:f>'Non-Earnings By Non-Earn Income'!$P$62</c:f>
              <c:strCache>
                <c:ptCount val="1"/>
                <c:pt idx="0">
                  <c:v>Imputed annuitized wealth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111111111111112E-2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8888888888894E-2"/>
                  <c:y val="-1.9841269841269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22222222222223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444444444444344E-2"/>
                  <c:y val="-3.174603174603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666666666666666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'Non-Earnings By Non-Earn Income'!$P$34:$P$38</c:f>
              <c:numCache>
                <c:formatCode>0%</c:formatCode>
                <c:ptCount val="5"/>
                <c:pt idx="0">
                  <c:v>0.85822531033725147</c:v>
                </c:pt>
                <c:pt idx="1">
                  <c:v>0.8238477868591445</c:v>
                </c:pt>
                <c:pt idx="2">
                  <c:v>0.71532281553398058</c:v>
                </c:pt>
                <c:pt idx="3">
                  <c:v>0.51372942785502629</c:v>
                </c:pt>
                <c:pt idx="4">
                  <c:v>0.23446467796996986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592"/>
        <c:axId val="152624128"/>
      </c:barChart>
      <c:catAx>
        <c:axId val="1526225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2624128"/>
        <c:crosses val="autoZero"/>
        <c:auto val="1"/>
        <c:lblAlgn val="ctr"/>
        <c:lblOffset val="100"/>
        <c:noMultiLvlLbl val="0"/>
      </c:catAx>
      <c:valAx>
        <c:axId val="1526241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2622592"/>
        <c:crosses val="autoZero"/>
        <c:crossBetween val="between"/>
        <c:majorUnit val="0.30000000000000004"/>
      </c:valAx>
    </c:plotArea>
    <c:legend>
      <c:legendPos val="r"/>
      <c:layout>
        <c:manualLayout>
          <c:xMode val="edge"/>
          <c:yMode val="edge"/>
          <c:x val="0.58801421697287837"/>
          <c:y val="3.8253343332083488E-2"/>
          <c:w val="0.40365244969378822"/>
          <c:h val="0.16212910886139231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16666666666664E-2"/>
          <c:y val="6.2083489563804523E-2"/>
          <c:w val="0.87302777777777774"/>
          <c:h val="0.8310911136107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'Non-Earnings By Non-Earn Income'!$P$64:$P$66</c:f>
              <c:strCache>
                <c:ptCount val="3"/>
                <c:pt idx="0">
                  <c:v>CPS</c:v>
                </c:pt>
                <c:pt idx="1">
                  <c:v>SCF</c:v>
                </c:pt>
                <c:pt idx="2">
                  <c:v>Potential</c:v>
                </c:pt>
              </c:strCache>
            </c:strRef>
          </c:cat>
          <c:val>
            <c:numRef>
              <c:f>'Non-Earnings By Non-Earn Income'!$Q$64:$Q$66</c:f>
              <c:numCache>
                <c:formatCode>General</c:formatCode>
                <c:ptCount val="3"/>
                <c:pt idx="0">
                  <c:v>10</c:v>
                </c:pt>
                <c:pt idx="1">
                  <c:v>105</c:v>
                </c:pt>
                <c:pt idx="2">
                  <c:v>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axId val="153304064"/>
        <c:axId val="153342720"/>
      </c:barChart>
      <c:catAx>
        <c:axId val="1533040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3342720"/>
        <c:crosses val="autoZero"/>
        <c:auto val="1"/>
        <c:lblAlgn val="ctr"/>
        <c:lblOffset val="100"/>
        <c:noMultiLvlLbl val="0"/>
      </c:catAx>
      <c:valAx>
        <c:axId val="153342720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3304064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Original CPS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Total Income'!$P$49:$P$53</c:f>
              <c:numCache>
                <c:formatCode>0%</c:formatCode>
                <c:ptCount val="5"/>
                <c:pt idx="0">
                  <c:v>0.76215132163931776</c:v>
                </c:pt>
                <c:pt idx="1">
                  <c:v>0.70503437643235134</c:v>
                </c:pt>
                <c:pt idx="2">
                  <c:v>0.49814456373809168</c:v>
                </c:pt>
                <c:pt idx="3">
                  <c:v>0.29128721122239537</c:v>
                </c:pt>
                <c:pt idx="4">
                  <c:v>0.1565098741771519</c:v>
                </c:pt>
              </c:numCache>
            </c:numRef>
          </c:val>
        </c:ser>
        <c:ser>
          <c:idx val="0"/>
          <c:order val="1"/>
          <c:tx>
            <c:v>Imputed Withdrawals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Total Income'!$P$41:$P$45</c:f>
              <c:numCache>
                <c:formatCode>0%</c:formatCode>
                <c:ptCount val="5"/>
                <c:pt idx="0">
                  <c:v>0.7482995238095238</c:v>
                </c:pt>
                <c:pt idx="1">
                  <c:v>0.68505283614721235</c:v>
                </c:pt>
                <c:pt idx="2">
                  <c:v>0.47092945128779395</c:v>
                </c:pt>
                <c:pt idx="3">
                  <c:v>0.27087123114676465</c:v>
                </c:pt>
                <c:pt idx="4">
                  <c:v>0.13067169890079311</c:v>
                </c:pt>
              </c:numCache>
            </c:numRef>
          </c:val>
        </c:ser>
        <c:ser>
          <c:idx val="1"/>
          <c:order val="2"/>
          <c:tx>
            <c:v>Imputed Annuitized Wealth</c:v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'By Total Income'!$P$34:$P$38</c:f>
              <c:numCache>
                <c:formatCode>0%</c:formatCode>
                <c:ptCount val="5"/>
                <c:pt idx="0">
                  <c:v>0.74610857007201081</c:v>
                </c:pt>
                <c:pt idx="1">
                  <c:v>0.68954764039449012</c:v>
                </c:pt>
                <c:pt idx="2">
                  <c:v>0.46476779810113145</c:v>
                </c:pt>
                <c:pt idx="3">
                  <c:v>0.25669727430707134</c:v>
                </c:pt>
                <c:pt idx="4">
                  <c:v>0.12261801398345748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39232"/>
        <c:axId val="153477888"/>
      </c:barChart>
      <c:catAx>
        <c:axId val="15343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3477888"/>
        <c:crosses val="autoZero"/>
        <c:auto val="1"/>
        <c:lblAlgn val="ctr"/>
        <c:lblOffset val="100"/>
        <c:noMultiLvlLbl val="0"/>
      </c:catAx>
      <c:valAx>
        <c:axId val="1534778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343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56977252843399"/>
          <c:y val="5.0158209390492856E-2"/>
          <c:w val="0.30643025032318721"/>
          <c:h val="0.35657361362004819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8590460055454"/>
          <c:y val="4.5926941545476115E-2"/>
          <c:w val="0.82761675325565109"/>
          <c:h val="0.854467496251855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1'!$B$24:$B$26</c:f>
              <c:strCache>
                <c:ptCount val="3"/>
                <c:pt idx="0">
                  <c:v>CPS</c:v>
                </c:pt>
                <c:pt idx="1">
                  <c:v>SCF</c:v>
                </c:pt>
                <c:pt idx="2">
                  <c:v>Potential</c:v>
                </c:pt>
              </c:strCache>
            </c:strRef>
          </c:cat>
          <c:val>
            <c:numRef>
              <c:f>'Figure 1'!$C$24:$C$26</c:f>
              <c:numCache>
                <c:formatCode>General</c:formatCode>
                <c:ptCount val="3"/>
                <c:pt idx="0">
                  <c:v>10</c:v>
                </c:pt>
                <c:pt idx="1">
                  <c:v>105</c:v>
                </c:pt>
                <c:pt idx="2">
                  <c:v>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axId val="159091328"/>
        <c:axId val="159158656"/>
      </c:barChart>
      <c:catAx>
        <c:axId val="1590913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9158656"/>
        <c:crosses val="autoZero"/>
        <c:auto val="1"/>
        <c:lblAlgn val="ctr"/>
        <c:lblOffset val="100"/>
        <c:noMultiLvlLbl val="0"/>
      </c:catAx>
      <c:valAx>
        <c:axId val="159158656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</a:t>
                </a:r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9091328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2'!$C$16</c:f>
              <c:strCache>
                <c:ptCount val="1"/>
                <c:pt idx="0">
                  <c:v>Original CPS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0638207069361388E-3"/>
                  <c:y val="-1.2117464988159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111111111111112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740204210206267E-3"/>
                  <c:y val="-1.2117464988159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2'!$B$17:$B$21</c:f>
              <c:numCache>
                <c:formatCode>0%</c:formatCode>
                <c:ptCount val="5"/>
                <c:pt idx="0">
                  <c:v>0.89574757742794708</c:v>
                </c:pt>
                <c:pt idx="1">
                  <c:v>0.83964824762110513</c:v>
                </c:pt>
                <c:pt idx="2">
                  <c:v>0.68664818537805494</c:v>
                </c:pt>
                <c:pt idx="3">
                  <c:v>0.53119806148341275</c:v>
                </c:pt>
                <c:pt idx="4">
                  <c:v>0.32259802633892276</c:v>
                </c:pt>
              </c:numCache>
            </c:numRef>
          </c:val>
        </c:ser>
        <c:ser>
          <c:idx val="0"/>
          <c:order val="1"/>
          <c:tx>
            <c:strRef>
              <c:f>'Figure 2'!$C$8</c:f>
              <c:strCache>
                <c:ptCount val="1"/>
                <c:pt idx="0">
                  <c:v>Imputed withdrawals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3183856316036068E-2"/>
                  <c:y val="-3.8973075056405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727900200399231E-2"/>
                  <c:y val="-3.9682312508467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283459600765609E-2"/>
                  <c:y val="7.09237452062863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435483420752796E-2"/>
                  <c:y val="2.23234873364539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748332524769617E-2"/>
                  <c:y val="-3.7556190370781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2'!$B$9:$B$13</c:f>
              <c:numCache>
                <c:formatCode>0%</c:formatCode>
                <c:ptCount val="5"/>
                <c:pt idx="0">
                  <c:v>0.84456478824114711</c:v>
                </c:pt>
                <c:pt idx="1">
                  <c:v>0.78955052154128003</c:v>
                </c:pt>
                <c:pt idx="2">
                  <c:v>0.63388500608645815</c:v>
                </c:pt>
                <c:pt idx="3">
                  <c:v>0.46206365908166608</c:v>
                </c:pt>
                <c:pt idx="4">
                  <c:v>0.2662183439165528</c:v>
                </c:pt>
              </c:numCache>
            </c:numRef>
          </c:val>
        </c:ser>
        <c:ser>
          <c:idx val="1"/>
          <c:order val="2"/>
          <c:tx>
            <c:strRef>
              <c:f>'Figure 2'!$C$1</c:f>
              <c:strCache>
                <c:ptCount val="1"/>
                <c:pt idx="0">
                  <c:v>Imputed annuitized wealth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575991724736767E-2"/>
                  <c:y val="-2.207350498787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8884082875364E-2"/>
                  <c:y val="-2.388047027213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827618829453495E-2"/>
                  <c:y val="-1.9983003744646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584908533103936E-2"/>
                  <c:y val="-3.174600902862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666666666666666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2'!$B$2:$B$6</c:f>
              <c:numCache>
                <c:formatCode>0%</c:formatCode>
                <c:ptCount val="5"/>
                <c:pt idx="0">
                  <c:v>0.87830415009574314</c:v>
                </c:pt>
                <c:pt idx="1">
                  <c:v>0.81562552762841223</c:v>
                </c:pt>
                <c:pt idx="2">
                  <c:v>0.6581012595159953</c:v>
                </c:pt>
                <c:pt idx="3">
                  <c:v>0.478332110884919</c:v>
                </c:pt>
                <c:pt idx="4">
                  <c:v>0.24355833106898911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35360"/>
        <c:axId val="156747264"/>
      </c:barChart>
      <c:catAx>
        <c:axId val="156735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747264"/>
        <c:crosses val="autoZero"/>
        <c:auto val="1"/>
        <c:lblAlgn val="ctr"/>
        <c:lblOffset val="100"/>
        <c:noMultiLvlLbl val="0"/>
      </c:catAx>
      <c:valAx>
        <c:axId val="1567472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735360"/>
        <c:crosses val="autoZero"/>
        <c:crossBetween val="between"/>
        <c:majorUnit val="0.30000000000000004"/>
      </c:valAx>
    </c:plotArea>
    <c:legend>
      <c:legendPos val="r"/>
      <c:layout>
        <c:manualLayout>
          <c:xMode val="edge"/>
          <c:yMode val="edge"/>
          <c:x val="0.4971920577589013"/>
          <c:y val="3.8253342162226457E-2"/>
          <c:w val="0.49886916424039879"/>
          <c:h val="0.20050110965447096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CPS!$A$19</c:f>
              <c:strCache>
                <c:ptCount val="1"/>
                <c:pt idx="0">
                  <c:v>Median by Income Quitile</c:v>
                </c:pt>
              </c:strCache>
            </c:strRef>
          </c:tx>
          <c:invertIfNegative val="0"/>
          <c:val>
            <c:numRef>
              <c:f>CPS!$A$20:$A$24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CPS!$B$19</c:f>
              <c:strCache>
                <c:ptCount val="1"/>
                <c:pt idx="0">
                  <c:v>Social Security</c:v>
                </c:pt>
              </c:strCache>
            </c:strRef>
          </c:tx>
          <c:invertIfNegative val="0"/>
          <c:val>
            <c:numRef>
              <c:f>CPS!$B$20:$B$24</c:f>
              <c:numCache>
                <c:formatCode>_("$"* #,##0_);_("$"* \(#,##0\);_("$"* "-"??_);_(@_)</c:formatCode>
                <c:ptCount val="5"/>
                <c:pt idx="0">
                  <c:v>10779</c:v>
                </c:pt>
                <c:pt idx="1">
                  <c:v>18199</c:v>
                </c:pt>
                <c:pt idx="2">
                  <c:v>19535</c:v>
                </c:pt>
                <c:pt idx="3">
                  <c:v>19199</c:v>
                </c:pt>
                <c:pt idx="4">
                  <c:v>17999</c:v>
                </c:pt>
              </c:numCache>
            </c:numRef>
          </c:val>
        </c:ser>
        <c:ser>
          <c:idx val="2"/>
          <c:order val="2"/>
          <c:tx>
            <c:strRef>
              <c:f>CPS!$C$19</c:f>
              <c:strCache>
                <c:ptCount val="1"/>
                <c:pt idx="0">
                  <c:v>DB</c:v>
                </c:pt>
              </c:strCache>
            </c:strRef>
          </c:tx>
          <c:invertIfNegative val="0"/>
          <c:val>
            <c:numRef>
              <c:f>CPS!$C$20:$C$24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2424</c:v>
                </c:pt>
                <c:pt idx="3">
                  <c:v>4740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CPS!$D$19</c:f>
              <c:strCache>
                <c:ptCount val="1"/>
                <c:pt idx="0">
                  <c:v>DC</c:v>
                </c:pt>
              </c:strCache>
            </c:strRef>
          </c:tx>
          <c:invertIfNegative val="0"/>
          <c:val>
            <c:numRef>
              <c:f>CPS!$D$20:$D$24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CPS!$F$19</c:f>
              <c:strCache>
                <c:ptCount val="1"/>
                <c:pt idx="0">
                  <c:v>Gvt Transfers</c:v>
                </c:pt>
              </c:strCache>
            </c:strRef>
          </c:tx>
          <c:invertIfNegative val="0"/>
          <c:val>
            <c:numRef>
              <c:f>CPS!$F$20:$F$24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CPS!$G$19</c:f>
              <c:strCache>
                <c:ptCount val="1"/>
                <c:pt idx="0">
                  <c:v>Int + Div</c:v>
                </c:pt>
              </c:strCache>
            </c:strRef>
          </c:tx>
          <c:invertIfNegative val="0"/>
          <c:val>
            <c:numRef>
              <c:f>CPS!$G$20:$G$24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74</c:v>
                </c:pt>
                <c:pt idx="4">
                  <c:v>1146</c:v>
                </c:pt>
              </c:numCache>
            </c:numRef>
          </c:val>
        </c:ser>
        <c:ser>
          <c:idx val="6"/>
          <c:order val="6"/>
          <c:tx>
            <c:strRef>
              <c:f>CPS!$H$19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val>
            <c:numRef>
              <c:f>CPS!$H$20:$H$24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469696"/>
        <c:axId val="155471232"/>
      </c:barChart>
      <c:catAx>
        <c:axId val="15546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471232"/>
        <c:crosses val="autoZero"/>
        <c:auto val="1"/>
        <c:lblAlgn val="ctr"/>
        <c:lblOffset val="100"/>
        <c:noMultiLvlLbl val="0"/>
      </c:catAx>
      <c:valAx>
        <c:axId val="15547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46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SCF!$A$19</c:f>
              <c:strCache>
                <c:ptCount val="1"/>
                <c:pt idx="0">
                  <c:v>Median by Income Quitile</c:v>
                </c:pt>
              </c:strCache>
            </c:strRef>
          </c:tx>
          <c:invertIfNegative val="0"/>
          <c:val>
            <c:numRef>
              <c:f>SCF!$A$20:$A$24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SCF!$B$19</c:f>
              <c:strCache>
                <c:ptCount val="1"/>
                <c:pt idx="0">
                  <c:v>Social Security</c:v>
                </c:pt>
              </c:strCache>
            </c:strRef>
          </c:tx>
          <c:invertIfNegative val="0"/>
          <c:val>
            <c:numRef>
              <c:f>SCF!$B$20:$B$24</c:f>
              <c:numCache>
                <c:formatCode>_("$"* #,##0_);_("$"* \(#,##0\);_("$"* "-"??_);_(@_)</c:formatCode>
                <c:ptCount val="5"/>
                <c:pt idx="0">
                  <c:v>12220</c:v>
                </c:pt>
                <c:pt idx="1">
                  <c:v>20400</c:v>
                </c:pt>
                <c:pt idx="2">
                  <c:v>22100</c:v>
                </c:pt>
                <c:pt idx="3">
                  <c:v>24700</c:v>
                </c:pt>
                <c:pt idx="4">
                  <c:v>28800</c:v>
                </c:pt>
              </c:numCache>
            </c:numRef>
          </c:val>
        </c:ser>
        <c:ser>
          <c:idx val="2"/>
          <c:order val="2"/>
          <c:tx>
            <c:strRef>
              <c:f>SCF!$C$19</c:f>
              <c:strCache>
                <c:ptCount val="1"/>
                <c:pt idx="0">
                  <c:v>DB</c:v>
                </c:pt>
              </c:strCache>
            </c:strRef>
          </c:tx>
          <c:invertIfNegative val="0"/>
          <c:val>
            <c:numRef>
              <c:f>SCF!$C$20:$C$24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6000</c:v>
                </c:pt>
                <c:pt idx="3">
                  <c:v>7320</c:v>
                </c:pt>
                <c:pt idx="4">
                  <c:v>6480</c:v>
                </c:pt>
              </c:numCache>
            </c:numRef>
          </c:val>
        </c:ser>
        <c:ser>
          <c:idx val="3"/>
          <c:order val="3"/>
          <c:tx>
            <c:strRef>
              <c:f>SCF!$D$19</c:f>
              <c:strCache>
                <c:ptCount val="1"/>
                <c:pt idx="0">
                  <c:v>DC</c:v>
                </c:pt>
              </c:strCache>
            </c:strRef>
          </c:tx>
          <c:invertIfNegative val="0"/>
          <c:val>
            <c:numRef>
              <c:f>SCF!$D$20:$D$24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4"/>
          <c:tx>
            <c:strRef>
              <c:f>SCF!$G$19</c:f>
              <c:strCache>
                <c:ptCount val="1"/>
                <c:pt idx="0">
                  <c:v>Gvt Transfers</c:v>
                </c:pt>
              </c:strCache>
            </c:strRef>
          </c:tx>
          <c:invertIfNegative val="0"/>
          <c:val>
            <c:numRef>
              <c:f>SCF!$G$20:$G$24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5"/>
          <c:tx>
            <c:strRef>
              <c:f>SCF!$H$19</c:f>
              <c:strCache>
                <c:ptCount val="1"/>
                <c:pt idx="0">
                  <c:v>Int + Div</c:v>
                </c:pt>
              </c:strCache>
            </c:strRef>
          </c:tx>
          <c:invertIfNegative val="0"/>
          <c:val>
            <c:numRef>
              <c:f>SCF!$H$20:$H$24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1200</c:v>
                </c:pt>
              </c:numCache>
            </c:numRef>
          </c:val>
        </c:ser>
        <c:ser>
          <c:idx val="7"/>
          <c:order val="6"/>
          <c:tx>
            <c:strRef>
              <c:f>SCF!$I$19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val>
            <c:numRef>
              <c:f>SCF!$I$20:$I$24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6224"/>
        <c:axId val="156838144"/>
      </c:barChart>
      <c:catAx>
        <c:axId val="156836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838144"/>
        <c:crosses val="autoZero"/>
        <c:auto val="1"/>
        <c:lblAlgn val="ctr"/>
        <c:lblOffset val="100"/>
        <c:noMultiLvlLbl val="0"/>
      </c:catAx>
      <c:valAx>
        <c:axId val="156838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836224"/>
        <c:crosses val="autoZero"/>
        <c:crossBetween val="between"/>
        <c:dispUnits>
          <c:builtInUnit val="thousands"/>
          <c:dispUnitsLbl/>
        </c:dispUnits>
      </c:valAx>
    </c:plotArea>
    <c:legend>
      <c:legendPos val="t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(SCF!$B$15:$D$15,SCF!$G$15:$I$15)</c:f>
              <c:strCache>
                <c:ptCount val="6"/>
                <c:pt idx="0">
                  <c:v>Social Security</c:v>
                </c:pt>
                <c:pt idx="1">
                  <c:v>DB</c:v>
                </c:pt>
                <c:pt idx="2">
                  <c:v>DC</c:v>
                </c:pt>
                <c:pt idx="3">
                  <c:v>Gvt Transfer</c:v>
                </c:pt>
                <c:pt idx="4">
                  <c:v>Financial</c:v>
                </c:pt>
                <c:pt idx="5">
                  <c:v>Other</c:v>
                </c:pt>
              </c:strCache>
            </c:strRef>
          </c:cat>
          <c:val>
            <c:numRef>
              <c:f>(SCF!$B$16:$D$16,SCF!$G$16:$I$16)</c:f>
              <c:numCache>
                <c:formatCode>_("$"* #,##0.00_);_("$"* \(#,##0.00\);_("$"* "-"??_);_(@_)</c:formatCode>
                <c:ptCount val="6"/>
                <c:pt idx="0">
                  <c:v>23365.77</c:v>
                </c:pt>
                <c:pt idx="1">
                  <c:v>9689.73</c:v>
                </c:pt>
                <c:pt idx="2">
                  <c:v>11236.48</c:v>
                </c:pt>
                <c:pt idx="3">
                  <c:v>388.28789999999998</c:v>
                </c:pt>
                <c:pt idx="4">
                  <c:v>11936.44</c:v>
                </c:pt>
                <c:pt idx="5">
                  <c:v>1924.73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(SCF!$B$15:$D$15,SCF!$G$15:$I$15)</c:f>
              <c:strCache>
                <c:ptCount val="6"/>
                <c:pt idx="0">
                  <c:v>Social Security</c:v>
                </c:pt>
                <c:pt idx="1">
                  <c:v>DB</c:v>
                </c:pt>
                <c:pt idx="2">
                  <c:v>DC</c:v>
                </c:pt>
                <c:pt idx="3">
                  <c:v>Gvt Transfer</c:v>
                </c:pt>
                <c:pt idx="4">
                  <c:v>Financial</c:v>
                </c:pt>
                <c:pt idx="5">
                  <c:v>Other</c:v>
                </c:pt>
              </c:strCache>
            </c:strRef>
          </c:cat>
          <c:val>
            <c:numRef>
              <c:f>(SCF!$B$17,SCF!$C$17)</c:f>
              <c:numCache>
                <c:formatCode>_("$"* #,##0.00_);_("$"* \(#,##0.00\);_("$"* "-"??_);_(@_)</c:formatCode>
                <c:ptCount val="2"/>
                <c:pt idx="0">
                  <c:v>19500</c:v>
                </c:pt>
                <c:pt idx="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SCF!$A$51</c:f>
              <c:strCache>
                <c:ptCount val="1"/>
                <c:pt idx="0">
                  <c:v>Mean by Income Quitile</c:v>
                </c:pt>
              </c:strCache>
            </c:strRef>
          </c:tx>
          <c:invertIfNegative val="0"/>
          <c:val>
            <c:numRef>
              <c:f>SCF!$A$52:$A$56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SCF!$B$51</c:f>
              <c:strCache>
                <c:ptCount val="1"/>
                <c:pt idx="0">
                  <c:v>Social Security</c:v>
                </c:pt>
              </c:strCache>
            </c:strRef>
          </c:tx>
          <c:invertIfNegative val="0"/>
          <c:val>
            <c:numRef>
              <c:f>SCF!$B$52:$B$56</c:f>
              <c:numCache>
                <c:formatCode>_("$"* #,##0_);_("$"* \(#,##0\);_("$"* "-"??_);_(@_)</c:formatCode>
                <c:ptCount val="5"/>
                <c:pt idx="0">
                  <c:v>12796.15</c:v>
                </c:pt>
                <c:pt idx="1">
                  <c:v>24867.35</c:v>
                </c:pt>
                <c:pt idx="2">
                  <c:v>23895.57</c:v>
                </c:pt>
                <c:pt idx="3">
                  <c:v>26939.49</c:v>
                </c:pt>
                <c:pt idx="4">
                  <c:v>29469.53</c:v>
                </c:pt>
              </c:numCache>
            </c:numRef>
          </c:val>
        </c:ser>
        <c:ser>
          <c:idx val="2"/>
          <c:order val="2"/>
          <c:tx>
            <c:strRef>
              <c:f>SCF!$C$51</c:f>
              <c:strCache>
                <c:ptCount val="1"/>
                <c:pt idx="0">
                  <c:v>DB</c:v>
                </c:pt>
              </c:strCache>
            </c:strRef>
          </c:tx>
          <c:invertIfNegative val="0"/>
          <c:val>
            <c:numRef>
              <c:f>SCF!$C$52:$C$56</c:f>
              <c:numCache>
                <c:formatCode>_("$"* #,##0_);_("$"* \(#,##0\);_("$"* "-"??_);_(@_)</c:formatCode>
                <c:ptCount val="5"/>
                <c:pt idx="0">
                  <c:v>1181.8340000000001</c:v>
                </c:pt>
                <c:pt idx="1">
                  <c:v>4758.7020000000002</c:v>
                </c:pt>
                <c:pt idx="2">
                  <c:v>9378.2450000000008</c:v>
                </c:pt>
                <c:pt idx="3">
                  <c:v>11626.79</c:v>
                </c:pt>
                <c:pt idx="4">
                  <c:v>22335.82</c:v>
                </c:pt>
              </c:numCache>
            </c:numRef>
          </c:val>
        </c:ser>
        <c:ser>
          <c:idx val="3"/>
          <c:order val="3"/>
          <c:tx>
            <c:strRef>
              <c:f>SCF!$D$51</c:f>
              <c:strCache>
                <c:ptCount val="1"/>
                <c:pt idx="0">
                  <c:v>DC</c:v>
                </c:pt>
              </c:strCache>
            </c:strRef>
          </c:tx>
          <c:invertIfNegative val="0"/>
          <c:val>
            <c:numRef>
              <c:f>SCF!$D$52:$D$56</c:f>
              <c:numCache>
                <c:formatCode>_("$"* #,##0_);_("$"* \(#,##0\);_("$"* "-"??_);_(@_)</c:formatCode>
                <c:ptCount val="5"/>
                <c:pt idx="0">
                  <c:v>5560.02</c:v>
                </c:pt>
                <c:pt idx="1">
                  <c:v>2823.7150000000001</c:v>
                </c:pt>
                <c:pt idx="2">
                  <c:v>6159.9030000000002</c:v>
                </c:pt>
                <c:pt idx="3">
                  <c:v>13805.64</c:v>
                </c:pt>
                <c:pt idx="4">
                  <c:v>27667.16</c:v>
                </c:pt>
              </c:numCache>
            </c:numRef>
          </c:val>
        </c:ser>
        <c:ser>
          <c:idx val="4"/>
          <c:order val="4"/>
          <c:tx>
            <c:strRef>
              <c:f>SCF!$E$51</c:f>
              <c:strCache>
                <c:ptCount val="1"/>
                <c:pt idx="0">
                  <c:v>Life Annuity</c:v>
                </c:pt>
              </c:strCache>
            </c:strRef>
          </c:tx>
          <c:invertIfNegative val="0"/>
          <c:val>
            <c:numRef>
              <c:f>SCF!$E$52:$E$56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306.11399999999998</c:v>
                </c:pt>
                <c:pt idx="4">
                  <c:v>9330.4789999999994</c:v>
                </c:pt>
              </c:numCache>
            </c:numRef>
          </c:val>
        </c:ser>
        <c:ser>
          <c:idx val="5"/>
          <c:order val="5"/>
          <c:tx>
            <c:strRef>
              <c:f>SCF!$G$51</c:f>
              <c:strCache>
                <c:ptCount val="1"/>
                <c:pt idx="0">
                  <c:v>Gvt Transfers</c:v>
                </c:pt>
              </c:strCache>
            </c:strRef>
          </c:tx>
          <c:invertIfNegative val="0"/>
          <c:val>
            <c:numRef>
              <c:f>SCF!$G$52:$G$56</c:f>
              <c:numCache>
                <c:formatCode>_("$"* #,##0_);_("$"* \(#,##0\);_("$"* "-"??_);_(@_)</c:formatCode>
                <c:ptCount val="5"/>
                <c:pt idx="0">
                  <c:v>766.18359999999996</c:v>
                </c:pt>
                <c:pt idx="1">
                  <c:v>397.31040000000002</c:v>
                </c:pt>
                <c:pt idx="2">
                  <c:v>194.1011</c:v>
                </c:pt>
                <c:pt idx="3">
                  <c:v>369.17110000000002</c:v>
                </c:pt>
                <c:pt idx="4">
                  <c:v>119.4594</c:v>
                </c:pt>
              </c:numCache>
            </c:numRef>
          </c:val>
        </c:ser>
        <c:ser>
          <c:idx val="6"/>
          <c:order val="6"/>
          <c:tx>
            <c:strRef>
              <c:f>SCF!$H$51</c:f>
              <c:strCache>
                <c:ptCount val="1"/>
                <c:pt idx="0">
                  <c:v>Int + Div</c:v>
                </c:pt>
              </c:strCache>
            </c:strRef>
          </c:tx>
          <c:invertIfNegative val="0"/>
          <c:val>
            <c:numRef>
              <c:f>SCF!$H$52:$H$56</c:f>
              <c:numCache>
                <c:formatCode>_("$"* #,##0_);_("$"* \(#,##0\);_("$"* "-"??_);_(@_)</c:formatCode>
                <c:ptCount val="5"/>
                <c:pt idx="0">
                  <c:v>-209.52680000000001</c:v>
                </c:pt>
                <c:pt idx="1">
                  <c:v>1846.682</c:v>
                </c:pt>
                <c:pt idx="2">
                  <c:v>725.42399999999998</c:v>
                </c:pt>
                <c:pt idx="3">
                  <c:v>3271.6950000000002</c:v>
                </c:pt>
                <c:pt idx="4">
                  <c:v>55403.82</c:v>
                </c:pt>
              </c:numCache>
            </c:numRef>
          </c:val>
        </c:ser>
        <c:ser>
          <c:idx val="7"/>
          <c:order val="7"/>
          <c:tx>
            <c:strRef>
              <c:f>SCF!$I$51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val>
            <c:numRef>
              <c:f>SCF!$I$52:$I$56</c:f>
              <c:numCache>
                <c:formatCode>_("$"* #,##0_);_("$"* \(#,##0\);_("$"* "-"??_);_(@_)</c:formatCode>
                <c:ptCount val="5"/>
                <c:pt idx="0">
                  <c:v>515.88469999999995</c:v>
                </c:pt>
                <c:pt idx="1">
                  <c:v>578.30870000000004</c:v>
                </c:pt>
                <c:pt idx="2">
                  <c:v>1444.17</c:v>
                </c:pt>
                <c:pt idx="3">
                  <c:v>3931.4140000000002</c:v>
                </c:pt>
                <c:pt idx="4">
                  <c:v>3200.5140000000001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318080"/>
        <c:axId val="35651968"/>
      </c:barChart>
      <c:catAx>
        <c:axId val="36031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35651968"/>
        <c:crosses val="autoZero"/>
        <c:auto val="1"/>
        <c:lblAlgn val="ctr"/>
        <c:lblOffset val="100"/>
        <c:noMultiLvlLbl val="0"/>
      </c:catAx>
      <c:valAx>
        <c:axId val="3565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0318080"/>
        <c:crosses val="autoZero"/>
        <c:crossBetween val="between"/>
        <c:dispUnits>
          <c:builtInUnit val="thousands"/>
          <c:dispUnitsLbl/>
        </c:dispUnits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'Test Comparisons'!$B$1</c:f>
              <c:strCache>
                <c:ptCount val="1"/>
                <c:pt idx="0">
                  <c:v>SCF</c:v>
                </c:pt>
              </c:strCache>
            </c:strRef>
          </c:tx>
          <c:invertIfNegative val="0"/>
          <c:val>
            <c:numRef>
              <c:f>'Test Comparisons'!$B$2:$B$6</c:f>
              <c:numCache>
                <c:formatCode>_("$"* #,##0_);_("$"* \(#,##0\);_("$"* "-"??_);_(@_)</c:formatCode>
                <c:ptCount val="5"/>
                <c:pt idx="0">
                  <c:v>14000</c:v>
                </c:pt>
                <c:pt idx="1">
                  <c:v>25000</c:v>
                </c:pt>
                <c:pt idx="2">
                  <c:v>36000</c:v>
                </c:pt>
                <c:pt idx="3">
                  <c:v>59000</c:v>
                </c:pt>
                <c:pt idx="4">
                  <c:v>124000</c:v>
                </c:pt>
              </c:numCache>
            </c:numRef>
          </c:val>
        </c:ser>
        <c:ser>
          <c:idx val="2"/>
          <c:order val="1"/>
          <c:tx>
            <c:strRef>
              <c:f>'Test Comparisons'!$C$1</c:f>
              <c:strCache>
                <c:ptCount val="1"/>
                <c:pt idx="0">
                  <c:v>CPS</c:v>
                </c:pt>
              </c:strCache>
            </c:strRef>
          </c:tx>
          <c:invertIfNegative val="0"/>
          <c:val>
            <c:numRef>
              <c:f>'Test Comparisons'!$C$2:$C$6</c:f>
              <c:numCache>
                <c:formatCode>_("$"* #,##0_);_("$"* \(#,##0\);_("$"* "-"??_);_(@_)</c:formatCode>
                <c:ptCount val="5"/>
                <c:pt idx="0">
                  <c:v>12431</c:v>
                </c:pt>
                <c:pt idx="1">
                  <c:v>24276</c:v>
                </c:pt>
                <c:pt idx="2">
                  <c:v>39310</c:v>
                </c:pt>
                <c:pt idx="3">
                  <c:v>63980</c:v>
                </c:pt>
                <c:pt idx="4">
                  <c:v>121322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79872"/>
        <c:axId val="81681408"/>
      </c:barChart>
      <c:catAx>
        <c:axId val="8167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81681408"/>
        <c:crosses val="autoZero"/>
        <c:auto val="1"/>
        <c:lblAlgn val="ctr"/>
        <c:lblOffset val="100"/>
        <c:noMultiLvlLbl val="0"/>
      </c:catAx>
      <c:valAx>
        <c:axId val="8168140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816798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972222222222215E-2"/>
                <c:y val="0.18407407407407408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Total Income</a:t>
                  </a:r>
                  <a:r>
                    <a:rPr lang="en-US" baseline="0"/>
                    <a:t> in </a:t>
                  </a:r>
                  <a:r>
                    <a:rPr lang="en-US"/>
                    <a:t>Thousands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6645953630796151"/>
          <c:y val="7.8319845435987162E-2"/>
          <c:w val="9.1873797025371823E-2"/>
          <c:h val="0.18132327209098861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Comparisons'!$J$4</c:f>
              <c:strCache>
                <c:ptCount val="1"/>
                <c:pt idx="0">
                  <c:v>SCF</c:v>
                </c:pt>
              </c:strCache>
            </c:strRef>
          </c:tx>
          <c:invertIfNegative val="0"/>
          <c:cat>
            <c:multiLvlStrRef>
              <c:f>'Test Comparisons'!$K$2:$N$3</c:f>
              <c:multiLvlStrCache>
                <c:ptCount val="4"/>
                <c:lvl>
                  <c:pt idx="0">
                    <c:v>DB</c:v>
                  </c:pt>
                  <c:pt idx="1">
                    <c:v>DC</c:v>
                  </c:pt>
                  <c:pt idx="2">
                    <c:v>DB</c:v>
                  </c:pt>
                  <c:pt idx="3">
                    <c:v>DC</c:v>
                  </c:pt>
                </c:lvl>
                <c:lvl>
                  <c:pt idx="0">
                    <c:v>Mean</c:v>
                  </c:pt>
                  <c:pt idx="2">
                    <c:v>Median</c:v>
                  </c:pt>
                </c:lvl>
              </c:multiLvlStrCache>
            </c:multiLvlStrRef>
          </c:cat>
          <c:val>
            <c:numRef>
              <c:f>'Test Comparisons'!$K$4:$N$4</c:f>
              <c:numCache>
                <c:formatCode>"$"#,##0</c:formatCode>
                <c:ptCount val="4"/>
                <c:pt idx="0">
                  <c:v>9715.0859999999993</c:v>
                </c:pt>
                <c:pt idx="1">
                  <c:v>11167.22</c:v>
                </c:pt>
                <c:pt idx="2">
                  <c:v>930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 Comparisons'!$J$5</c:f>
              <c:strCache>
                <c:ptCount val="1"/>
                <c:pt idx="0">
                  <c:v>CPS</c:v>
                </c:pt>
              </c:strCache>
            </c:strRef>
          </c:tx>
          <c:invertIfNegative val="0"/>
          <c:cat>
            <c:multiLvlStrRef>
              <c:f>'Test Comparisons'!$K$2:$N$3</c:f>
              <c:multiLvlStrCache>
                <c:ptCount val="4"/>
                <c:lvl>
                  <c:pt idx="0">
                    <c:v>DB</c:v>
                  </c:pt>
                  <c:pt idx="1">
                    <c:v>DC</c:v>
                  </c:pt>
                  <c:pt idx="2">
                    <c:v>DB</c:v>
                  </c:pt>
                  <c:pt idx="3">
                    <c:v>DC</c:v>
                  </c:pt>
                </c:lvl>
                <c:lvl>
                  <c:pt idx="0">
                    <c:v>Mean</c:v>
                  </c:pt>
                  <c:pt idx="2">
                    <c:v>Median</c:v>
                  </c:pt>
                </c:lvl>
              </c:multiLvlStrCache>
            </c:multiLvlStrRef>
          </c:cat>
          <c:val>
            <c:numRef>
              <c:f>'Test Comparisons'!$K$5:$N$5</c:f>
              <c:numCache>
                <c:formatCode>"$"#,##0</c:formatCode>
                <c:ptCount val="4"/>
                <c:pt idx="0">
                  <c:v>7707.0010000000002</c:v>
                </c:pt>
                <c:pt idx="1">
                  <c:v>455.55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11104"/>
        <c:axId val="81712640"/>
      </c:barChart>
      <c:catAx>
        <c:axId val="8171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81712640"/>
        <c:crosses val="autoZero"/>
        <c:auto val="1"/>
        <c:lblAlgn val="ctr"/>
        <c:lblOffset val="100"/>
        <c:noMultiLvlLbl val="0"/>
      </c:catAx>
      <c:valAx>
        <c:axId val="8171264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81711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4584499854184894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84145953630796144"/>
          <c:y val="0.21720873432487606"/>
          <c:w val="8.9096019247594055E-2"/>
          <c:h val="0.1674343832020997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Garamond" panose="02020404030301010803" pitchFamily="18" charset="0"/>
              </a:rPr>
              <a:t>Ages 65-69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1693727490019"/>
          <c:y val="0.12547462817147856"/>
          <c:w val="0.85222015982493493"/>
          <c:h val="0.78169364246135897"/>
        </c:manualLayout>
      </c:layout>
      <c:barChart>
        <c:barDir val="col"/>
        <c:grouping val="clustered"/>
        <c:varyColors val="0"/>
        <c:ser>
          <c:idx val="1"/>
          <c:order val="0"/>
          <c:tx>
            <c:v>Mean</c:v>
          </c:tx>
          <c:invertIfNegative val="0"/>
          <c:val>
            <c:numRef>
              <c:f>'Test Comparisons'!$B$48:$F$48</c:f>
              <c:numCache>
                <c:formatCode>General</c:formatCode>
                <c:ptCount val="5"/>
                <c:pt idx="0">
                  <c:v>2299.8110000000001</c:v>
                </c:pt>
                <c:pt idx="1">
                  <c:v>4116.6260000000002</c:v>
                </c:pt>
                <c:pt idx="2">
                  <c:v>7875.6819999999998</c:v>
                </c:pt>
                <c:pt idx="3">
                  <c:v>31662.67</c:v>
                </c:pt>
                <c:pt idx="4">
                  <c:v>54014.79</c:v>
                </c:pt>
              </c:numCache>
            </c:numRef>
          </c:val>
        </c:ser>
        <c:ser>
          <c:idx val="0"/>
          <c:order val="1"/>
          <c:tx>
            <c:v>Median</c:v>
          </c:tx>
          <c:invertIfNegative val="0"/>
          <c:val>
            <c:numRef>
              <c:f>'Test Comparisons'!$B$55:$F$55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5264.0280000000002</c:v>
                </c:pt>
                <c:pt idx="4">
                  <c:v>18474.349999999999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28096"/>
        <c:axId val="102051840"/>
      </c:barChart>
      <c:catAx>
        <c:axId val="81828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102051840"/>
        <c:crosses val="autoZero"/>
        <c:auto val="1"/>
        <c:lblAlgn val="ctr"/>
        <c:lblOffset val="100"/>
        <c:noMultiLvlLbl val="0"/>
      </c:catAx>
      <c:valAx>
        <c:axId val="102051840"/>
        <c:scaling>
          <c:orientation val="minMax"/>
          <c:max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Garamond" panose="02020404030301010803" pitchFamily="18" charset="0"/>
              </a:defRPr>
            </a:pPr>
            <a:endParaRPr lang="en-US"/>
          </a:p>
        </c:txPr>
        <c:crossAx val="818280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05804888532854E-2"/>
                <c:y val="0.37084499854184894"/>
              </c:manualLayout>
            </c:layout>
            <c:txPr>
              <a:bodyPr/>
              <a:lstStyle/>
              <a:p>
                <a:pPr>
                  <a:defRPr sz="800" b="1">
                    <a:latin typeface="Garamond" panose="02020404030301010803" pitchFamily="18" charset="0"/>
                  </a:defRPr>
                </a:pPr>
                <a:endParaRPr lang="en-US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16057234781136229"/>
          <c:y val="0.18017169728783902"/>
          <c:w val="0.18349986648691247"/>
          <c:h val="0.1859529017206182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76201</xdr:colOff>
      <xdr:row>0</xdr:row>
      <xdr:rowOff>28575</xdr:rowOff>
    </xdr:from>
    <xdr:to>
      <xdr:col>8</xdr:col>
      <xdr:colOff>742949</xdr:colOff>
      <xdr:row>13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400049</xdr:colOff>
      <xdr:row>25</xdr:row>
      <xdr:rowOff>166686</xdr:rowOff>
    </xdr:from>
    <xdr:to>
      <xdr:col>6</xdr:col>
      <xdr:colOff>723899</xdr:colOff>
      <xdr:row>42</xdr:row>
      <xdr:rowOff>38099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7774</xdr:colOff>
      <xdr:row>24</xdr:row>
      <xdr:rowOff>110605</xdr:rowOff>
    </xdr:from>
    <xdr:to>
      <xdr:col>10</xdr:col>
      <xdr:colOff>0</xdr:colOff>
      <xdr:row>49</xdr:row>
      <xdr:rowOff>165230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46653</xdr:colOff>
      <xdr:row>0</xdr:row>
      <xdr:rowOff>3693</xdr:rowOff>
    </xdr:from>
    <xdr:to>
      <xdr:col>8</xdr:col>
      <xdr:colOff>439316</xdr:colOff>
      <xdr:row>13</xdr:row>
      <xdr:rowOff>165229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544286</xdr:colOff>
      <xdr:row>0</xdr:row>
      <xdr:rowOff>9720</xdr:rowOff>
    </xdr:from>
    <xdr:to>
      <xdr:col>15</xdr:col>
      <xdr:colOff>519016</xdr:colOff>
      <xdr:row>13</xdr:row>
      <xdr:rowOff>171256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116633</xdr:rowOff>
    </xdr:from>
    <xdr:to>
      <xdr:col>9</xdr:col>
      <xdr:colOff>738673</xdr:colOff>
      <xdr:row>81</xdr:row>
      <xdr:rowOff>38878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100012</xdr:rowOff>
    </xdr:from>
    <xdr:to>
      <xdr:col>8</xdr:col>
      <xdr:colOff>666750</xdr:colOff>
      <xdr:row>14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10</xdr:row>
      <xdr:rowOff>61912</xdr:rowOff>
    </xdr:from>
    <xdr:to>
      <xdr:col>16</xdr:col>
      <xdr:colOff>438150</xdr:colOff>
      <xdr:row>24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457200</xdr:colOff>
      <xdr:row>44</xdr:row>
      <xdr:rowOff>185737</xdr:rowOff>
    </xdr:from>
    <xdr:to>
      <xdr:col>11</xdr:col>
      <xdr:colOff>600075</xdr:colOff>
      <xdr:row>59</xdr:row>
      <xdr:rowOff>52387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3</xdr:col>
      <xdr:colOff>638175</xdr:colOff>
      <xdr:row>74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60</xdr:row>
      <xdr:rowOff>0</xdr:rowOff>
    </xdr:from>
    <xdr:to>
      <xdr:col>8</xdr:col>
      <xdr:colOff>742950</xdr:colOff>
      <xdr:row>74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60</xdr:row>
      <xdr:rowOff>0</xdr:rowOff>
    </xdr:from>
    <xdr:to>
      <xdr:col>15</xdr:col>
      <xdr:colOff>19050</xdr:colOff>
      <xdr:row>74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31</xdr:row>
      <xdr:rowOff>85725</xdr:rowOff>
    </xdr:from>
    <xdr:to>
      <xdr:col>26</xdr:col>
      <xdr:colOff>66675</xdr:colOff>
      <xdr:row>47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49</xdr:row>
      <xdr:rowOff>0</xdr:rowOff>
    </xdr:from>
    <xdr:to>
      <xdr:col>26</xdr:col>
      <xdr:colOff>228600</xdr:colOff>
      <xdr:row>65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857250</xdr:colOff>
      <xdr:row>57</xdr:row>
      <xdr:rowOff>195260</xdr:rowOff>
    </xdr:from>
    <xdr:to>
      <xdr:col>9</xdr:col>
      <xdr:colOff>619125</xdr:colOff>
      <xdr:row>74</xdr:row>
      <xdr:rowOff>147635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57</xdr:row>
      <xdr:rowOff>195262</xdr:rowOff>
    </xdr:from>
    <xdr:to>
      <xdr:col>4</xdr:col>
      <xdr:colOff>542925</xdr:colOff>
      <xdr:row>74</xdr:row>
      <xdr:rowOff>147637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32</xdr:row>
      <xdr:rowOff>290511</xdr:rowOff>
    </xdr:from>
    <xdr:to>
      <xdr:col>26</xdr:col>
      <xdr:colOff>66675</xdr:colOff>
      <xdr:row>45</xdr:row>
      <xdr:rowOff>190500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319086</xdr:colOff>
      <xdr:row>2</xdr:row>
      <xdr:rowOff>38100</xdr:rowOff>
    </xdr:from>
    <xdr:to>
      <xdr:col>8</xdr:col>
      <xdr:colOff>14286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114300</xdr:rowOff>
    </xdr:from>
    <xdr:to>
      <xdr:col>11</xdr:col>
      <xdr:colOff>447675</xdr:colOff>
      <xdr:row>16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8113" displayName="Table8113" ref="A19:I24" totalsRowShown="0">
  <autoFilter ref="A19:I24"/>
  <tableColumns count="9">
    <tableColumn id="1" name="Median by Income Quitile"/>
    <tableColumn id="2" name="Social Security" dataDxfId="59" dataCellStyle="Currency"/>
    <tableColumn id="4" name="DB" dataDxfId="58" dataCellStyle="Currency"/>
    <tableColumn id="3" name="DC" dataDxfId="57" dataCellStyle="Currency"/>
    <tableColumn id="9" name="Life Annuity" dataDxfId="56" dataCellStyle="Currency"/>
    <tableColumn id="6" name="Gvt Transfers" dataDxfId="55" dataCellStyle="Currency"/>
    <tableColumn id="7" name="Int + Div" dataDxfId="54" dataCellStyle="Currency"/>
    <tableColumn id="5" name="Other" dataDxfId="53" dataCellStyle="Currency"/>
    <tableColumn id="8" name="Total" dataDxfId="52" dataCellStyle="Currency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0" name="Table810" displayName="Table810" ref="A1:D6" totalsRowShown="0" dataDxfId="12" dataCellStyle="Percent">
  <autoFilter ref="A1:D6"/>
  <tableColumns count="4">
    <tableColumn id="1" name="Ratios by Income Quintile "/>
    <tableColumn id="2" name="SS to Income" dataDxfId="11" dataCellStyle="Percent">
      <calculatedColumnFormula>B20/D9</calculatedColumnFormula>
    </tableColumn>
    <tableColumn id="3" name="Pension to Income" dataDxfId="10" dataCellStyle="Percent">
      <calculatedColumnFormula>(C20+D20)/D9</calculatedColumnFormula>
    </tableColumn>
    <tableColumn id="4" name="Pension to SS" dataDxfId="9" dataCellStyle="Percent">
      <calculatedColumnFormula>F20/B20</calculatedColumnFormula>
    </tableColumn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e811514" displayName="Table811514" ref="A51:J56" totalsRowShown="0">
  <autoFilter ref="A51:J56"/>
  <tableColumns count="10">
    <tableColumn id="1" name="Mean by Income Quitile"/>
    <tableColumn id="2" name="Social Security" dataDxfId="8" dataCellStyle="Currency"/>
    <tableColumn id="9" name="DB" dataDxfId="7" dataCellStyle="Currency"/>
    <tableColumn id="10" name="DC" dataDxfId="6" dataCellStyle="Currency"/>
    <tableColumn id="4" name="Life Annuity" dataDxfId="5" dataCellStyle="Currency"/>
    <tableColumn id="3" name="401(k)/IRA Wealth" dataDxfId="4" dataCellStyle="Currency"/>
    <tableColumn id="6" name="Gvt Transfers" dataDxfId="3" dataCellStyle="Currency"/>
    <tableColumn id="7" name="Int + Div" dataDxfId="2" dataCellStyle="Currency"/>
    <tableColumn id="5" name="Other" dataDxfId="1" dataCellStyle="Currency"/>
    <tableColumn id="8" name="Total" dataDxfId="0" dataCellStyle="Currency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6105" displayName="Table6105" ref="A15:I17" totalsRowShown="0">
  <autoFilter ref="A15:I17"/>
  <tableColumns count="9">
    <tableColumn id="1" name="ALL - 64+ and Retired"/>
    <tableColumn id="2" name="Social Security" dataCellStyle="Currency"/>
    <tableColumn id="8" name="DB" dataDxfId="51" dataCellStyle="Currency"/>
    <tableColumn id="3" name="DC" dataCellStyle="Currency"/>
    <tableColumn id="9" name="Life Annuity" dataDxfId="50" dataCellStyle="Currency"/>
    <tableColumn id="4" name="Gvt Transfer" dataDxfId="49" dataCellStyle="Currency"/>
    <tableColumn id="5" name="Int + Div" dataDxfId="48" dataCellStyle="Currency"/>
    <tableColumn id="6" name="Other" dataCellStyle="Currency"/>
    <tableColumn id="7" name="Total" dataCellStyle="Currency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e37" displayName="Table37" ref="A8:D13" totalsRowShown="0" headerRowDxfId="47" dataDxfId="46" tableBorderDxfId="45" dataCellStyle="Currency">
  <autoFilter ref="A8:D13"/>
  <tableColumns count="4">
    <tableColumn id="1" name="Income by Quintile" dataDxfId="44"/>
    <tableColumn id="2" name="Max" dataDxfId="43" dataCellStyle="Currency"/>
    <tableColumn id="3" name="Min" dataDxfId="42" dataCellStyle="Currency"/>
    <tableColumn id="4" name="Median" dataDxfId="41" dataCellStyle="Currency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e58" displayName="Table58" ref="A1:D6" totalsRowShown="0">
  <autoFilter ref="A1:D6"/>
  <tableColumns count="4">
    <tableColumn id="1" name="Ratios by Income Quintile "/>
    <tableColumn id="2" name="SS to Income" dataCellStyle="Percent">
      <calculatedColumnFormula>B20/I20</calculatedColumnFormula>
    </tableColumn>
    <tableColumn id="3" name="Pension to Income" dataDxfId="40" dataCellStyle="Percent">
      <calculatedColumnFormula>(C20+D20)/I20</calculatedColumnFormula>
    </tableColumn>
    <tableColumn id="4" name="Pension Pension + Life" dataDxfId="39" dataCellStyle="Percent">
      <calculatedColumnFormula>(C20+D20+E20)/B20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e8" displayName="Table8" ref="A50:I54" totalsRowShown="0">
  <autoFilter ref="A50:I54"/>
  <tableColumns count="9">
    <tableColumn id="1" name="Mean by Age Group"/>
    <tableColumn id="2" name="Social Security" dataCellStyle="Currency"/>
    <tableColumn id="3" name="DB" dataDxfId="38" dataCellStyle="Currency"/>
    <tableColumn id="4" name="DC" dataDxfId="37" dataCellStyle="Currency"/>
    <tableColumn id="9" name="Life Annuity" dataDxfId="36" dataCellStyle="Currency"/>
    <tableColumn id="5" name="Gvt Transfers" dataCellStyle="Currency"/>
    <tableColumn id="6" name="Int+Div" dataCellStyle="Currency"/>
    <tableColumn id="7" name="Other " dataCellStyle="Currency"/>
    <tableColumn id="8" name="Total" dataCellStyle="Currency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Table812" displayName="Table812" ref="A56:I60" totalsRowShown="0">
  <autoFilter ref="A56:I60"/>
  <tableColumns count="9">
    <tableColumn id="1" name="Median by Age Group"/>
    <tableColumn id="2" name="Social Security" dataCellStyle="Currency"/>
    <tableColumn id="3" name="DB" dataDxfId="35" dataCellStyle="Currency"/>
    <tableColumn id="4" name="DC" dataDxfId="34" dataCellStyle="Currency"/>
    <tableColumn id="9" name="Life Annuity" dataCellStyle="Currency"/>
    <tableColumn id="5" name="Gvt Transfers" dataCellStyle="Currency"/>
    <tableColumn id="6" name="Int+Div" dataCellStyle="Currency"/>
    <tableColumn id="7" name="Other " dataCellStyle="Currency"/>
    <tableColumn id="8" name="Total" dataCellStyle="Currency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Table8115" displayName="Table8115" ref="A19:J24" totalsRowShown="0">
  <autoFilter ref="A19:J24"/>
  <tableColumns count="10">
    <tableColumn id="1" name="Median by Income Quitile"/>
    <tableColumn id="2" name="Social Security" dataDxfId="33" dataCellStyle="Currency"/>
    <tableColumn id="9" name="DB" dataDxfId="32" dataCellStyle="Currency"/>
    <tableColumn id="10" name="DC" dataDxfId="31" dataCellStyle="Currency"/>
    <tableColumn id="4" name="Life Annuity" dataDxfId="30" dataCellStyle="Currency"/>
    <tableColumn id="3" name="401(k)/IRA Wealth" dataDxfId="29" dataCellStyle="Currency"/>
    <tableColumn id="6" name="Gvt Transfers" dataDxfId="28" dataCellStyle="Currency"/>
    <tableColumn id="7" name="Int + Div" dataDxfId="27" dataCellStyle="Currency"/>
    <tableColumn id="5" name="Other" dataDxfId="26" dataCellStyle="Currency"/>
    <tableColumn id="8" name="Total" dataDxfId="25" dataCellStyle="Currency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Table6107" displayName="Table6107" ref="A15:J17" totalsRowShown="0">
  <autoFilter ref="A15:J17"/>
  <tableColumns count="10">
    <tableColumn id="1" name="ALL - 64+ and Retired"/>
    <tableColumn id="2" name="Social Security" dataCellStyle="Currency"/>
    <tableColumn id="9" name="DB" dataDxfId="24" dataCellStyle="Currency"/>
    <tableColumn id="8" name="DC" dataDxfId="23" dataCellStyle="Currency"/>
    <tableColumn id="10" name="Life Annuity" dataDxfId="22" dataCellStyle="Currency"/>
    <tableColumn id="3" name="401(k)/IRA Wealth" dataCellStyle="Currency"/>
    <tableColumn id="4" name="Gvt Transfer" dataDxfId="21" dataCellStyle="Currency"/>
    <tableColumn id="5" name="Financial" dataDxfId="20" dataCellStyle="Currency"/>
    <tableColumn id="6" name="Other" dataCellStyle="Currency"/>
    <tableColumn id="7" name="Total" dataCellStyle="Currency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9" name="Table38" displayName="Table38" ref="A8:D13" totalsRowShown="0" headerRowDxfId="19" dataDxfId="18" tableBorderDxfId="17" dataCellStyle="Currency">
  <autoFilter ref="A8:D13"/>
  <tableColumns count="4">
    <tableColumn id="1" name="Income by Quintile" dataDxfId="16"/>
    <tableColumn id="2" name="Max" dataDxfId="15" dataCellStyle="Currency"/>
    <tableColumn id="3" name="Min" dataDxfId="14" dataCellStyle="Currency"/>
    <tableColumn id="4" name="Median" dataDxfId="13" data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7"/>
  <sheetViews>
    <sheetView workbookViewId="0">
      <selection activeCell="G101" sqref="G101"/>
    </sheetView>
  </sheetViews>
  <sheetFormatPr defaultRowHeight="15" x14ac:dyDescent="0.25"/>
  <cols>
    <col min="1" max="1" width="26.28515625" customWidth="1"/>
    <col min="2" max="2" width="20" bestFit="1" customWidth="1"/>
    <col min="3" max="3" width="25.28515625" bestFit="1" customWidth="1"/>
    <col min="4" max="4" width="15" customWidth="1"/>
    <col min="5" max="5" width="15" bestFit="1" customWidth="1"/>
    <col min="6" max="6" width="11.5703125" bestFit="1" customWidth="1"/>
    <col min="7" max="7" width="12.5703125" bestFit="1" customWidth="1"/>
    <col min="8" max="9" width="11.5703125" bestFit="1" customWidth="1"/>
  </cols>
  <sheetData>
    <row r="1" spans="1:9" x14ac:dyDescent="0.25">
      <c r="A1" t="s">
        <v>27</v>
      </c>
      <c r="B1" t="s">
        <v>26</v>
      </c>
      <c r="C1" t="s">
        <v>25</v>
      </c>
      <c r="D1" t="s">
        <v>44</v>
      </c>
    </row>
    <row r="2" spans="1:9" x14ac:dyDescent="0.25">
      <c r="A2">
        <v>1</v>
      </c>
      <c r="B2" s="12">
        <f>B20/I20</f>
        <v>0.86710642747968791</v>
      </c>
      <c r="C2" s="12">
        <f>(C20+D20)/I20</f>
        <v>0</v>
      </c>
      <c r="D2" s="12">
        <f>(C20+D20+E20)/B20</f>
        <v>0</v>
      </c>
    </row>
    <row r="3" spans="1:9" x14ac:dyDescent="0.25">
      <c r="A3">
        <v>2</v>
      </c>
      <c r="B3" s="12">
        <f>B21/I21</f>
        <v>0.74967045641786123</v>
      </c>
      <c r="C3" s="12">
        <f>(C21+D21)/I21</f>
        <v>0</v>
      </c>
      <c r="D3" s="12">
        <f>(C21+D21+E21)/B21</f>
        <v>0</v>
      </c>
    </row>
    <row r="4" spans="1:9" x14ac:dyDescent="0.25">
      <c r="A4">
        <v>3</v>
      </c>
      <c r="B4" s="12">
        <f>B22/I22</f>
        <v>0.49694734164334775</v>
      </c>
      <c r="C4" s="12">
        <f>(C22+D22)/I22</f>
        <v>6.1663698804375479E-2</v>
      </c>
      <c r="D4" s="12">
        <f>(C22+D22+E22)/B22</f>
        <v>0.12408497568466854</v>
      </c>
    </row>
    <row r="5" spans="1:9" x14ac:dyDescent="0.25">
      <c r="A5">
        <v>4</v>
      </c>
      <c r="B5" s="12">
        <f>B23/I23</f>
        <v>0.30007814942169431</v>
      </c>
      <c r="C5" s="12">
        <f>(C23+D23)/I23</f>
        <v>7.408565176617693E-2</v>
      </c>
      <c r="D5" s="12">
        <f>(C23+D23+E23)/B23</f>
        <v>0.38144335642481381</v>
      </c>
    </row>
    <row r="6" spans="1:9" x14ac:dyDescent="0.25">
      <c r="A6">
        <v>5</v>
      </c>
      <c r="B6" s="12">
        <f>B24/I24</f>
        <v>0.14835726414005704</v>
      </c>
      <c r="C6" s="12">
        <f>(C24+D24)/I24</f>
        <v>0</v>
      </c>
      <c r="D6" s="12">
        <f>(C24+D24+E24)/B24</f>
        <v>0.57433579643313515</v>
      </c>
    </row>
    <row r="8" spans="1:9" x14ac:dyDescent="0.25">
      <c r="A8" s="11" t="s">
        <v>23</v>
      </c>
      <c r="B8" s="11" t="s">
        <v>22</v>
      </c>
      <c r="C8" s="11" t="s">
        <v>21</v>
      </c>
      <c r="D8" s="10" t="s">
        <v>17</v>
      </c>
    </row>
    <row r="9" spans="1:9" x14ac:dyDescent="0.25">
      <c r="A9" s="9">
        <v>1</v>
      </c>
      <c r="B9" s="8">
        <v>18002</v>
      </c>
      <c r="C9" s="8">
        <v>-9999</v>
      </c>
      <c r="D9" s="3">
        <v>12431</v>
      </c>
    </row>
    <row r="10" spans="1:9" x14ac:dyDescent="0.25">
      <c r="A10" s="7">
        <v>2</v>
      </c>
      <c r="B10" s="6">
        <v>31060</v>
      </c>
      <c r="C10" s="6">
        <v>18007</v>
      </c>
      <c r="D10" s="3">
        <v>24276</v>
      </c>
    </row>
    <row r="11" spans="1:9" x14ac:dyDescent="0.25">
      <c r="A11" s="9">
        <v>3</v>
      </c>
      <c r="B11" s="8">
        <v>49737</v>
      </c>
      <c r="C11" s="8">
        <v>31062</v>
      </c>
      <c r="D11" s="3">
        <v>39310</v>
      </c>
    </row>
    <row r="12" spans="1:9" x14ac:dyDescent="0.25">
      <c r="A12" s="7">
        <v>4</v>
      </c>
      <c r="B12" s="6">
        <v>83752</v>
      </c>
      <c r="C12" s="6">
        <v>49738</v>
      </c>
      <c r="D12" s="3">
        <v>63980</v>
      </c>
    </row>
    <row r="13" spans="1:9" x14ac:dyDescent="0.25">
      <c r="A13" s="5">
        <v>5</v>
      </c>
      <c r="B13" s="4">
        <v>2742997</v>
      </c>
      <c r="C13" s="4">
        <v>83758</v>
      </c>
      <c r="D13" s="3">
        <v>121322</v>
      </c>
    </row>
    <row r="15" spans="1:9" x14ac:dyDescent="0.25">
      <c r="A15" t="s">
        <v>20</v>
      </c>
      <c r="B15" t="s">
        <v>11</v>
      </c>
      <c r="C15" t="s">
        <v>10</v>
      </c>
      <c r="D15" t="s">
        <v>9</v>
      </c>
      <c r="E15" t="s">
        <v>8</v>
      </c>
      <c r="F15" t="s">
        <v>19</v>
      </c>
      <c r="G15" t="s">
        <v>15</v>
      </c>
      <c r="H15" t="s">
        <v>14</v>
      </c>
      <c r="I15" t="s">
        <v>4</v>
      </c>
    </row>
    <row r="16" spans="1:9" x14ac:dyDescent="0.25">
      <c r="A16" t="s">
        <v>18</v>
      </c>
      <c r="B16" s="1">
        <v>16754.37</v>
      </c>
      <c r="C16" s="1">
        <v>8449.9539999999997</v>
      </c>
      <c r="D16" s="1">
        <v>455.55</v>
      </c>
      <c r="E16" s="1">
        <v>21159.98</v>
      </c>
      <c r="F16" s="1">
        <v>2323.7449999999999</v>
      </c>
      <c r="G16" s="1">
        <v>4062.096</v>
      </c>
      <c r="H16" s="1">
        <v>1337.296</v>
      </c>
      <c r="I16" s="1">
        <v>58950.22</v>
      </c>
    </row>
    <row r="17" spans="1:9" x14ac:dyDescent="0.25">
      <c r="A17" t="s">
        <v>17</v>
      </c>
      <c r="B17" s="1">
        <v>15959</v>
      </c>
      <c r="C17" s="1">
        <v>0</v>
      </c>
      <c r="D17" s="1">
        <v>0</v>
      </c>
      <c r="E17" s="1">
        <v>0</v>
      </c>
      <c r="F17" s="2">
        <v>0</v>
      </c>
      <c r="G17" s="1">
        <v>7</v>
      </c>
      <c r="H17" s="1">
        <v>0</v>
      </c>
      <c r="I17" s="1">
        <v>39310</v>
      </c>
    </row>
    <row r="19" spans="1:9" x14ac:dyDescent="0.25">
      <c r="A19" t="s">
        <v>16</v>
      </c>
      <c r="B19" t="s">
        <v>11</v>
      </c>
      <c r="C19" t="s">
        <v>10</v>
      </c>
      <c r="D19" t="s">
        <v>9</v>
      </c>
      <c r="E19" t="s">
        <v>8</v>
      </c>
      <c r="F19" t="s">
        <v>7</v>
      </c>
      <c r="G19" t="s">
        <v>15</v>
      </c>
      <c r="H19" t="s">
        <v>14</v>
      </c>
      <c r="I19" t="s">
        <v>4</v>
      </c>
    </row>
    <row r="20" spans="1:9" x14ac:dyDescent="0.25">
      <c r="A20">
        <v>1</v>
      </c>
      <c r="B20" s="3">
        <v>10779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12431</v>
      </c>
    </row>
    <row r="21" spans="1:9" x14ac:dyDescent="0.25">
      <c r="A21">
        <v>2</v>
      </c>
      <c r="B21" s="3">
        <v>18199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24276</v>
      </c>
    </row>
    <row r="22" spans="1:9" x14ac:dyDescent="0.25">
      <c r="A22">
        <v>3</v>
      </c>
      <c r="B22" s="3">
        <v>19535</v>
      </c>
      <c r="C22" s="3">
        <v>2424</v>
      </c>
      <c r="D22" s="3">
        <v>0</v>
      </c>
      <c r="E22" s="3">
        <v>0</v>
      </c>
      <c r="F22" s="3">
        <v>0</v>
      </c>
      <c r="G22" s="3">
        <v>10</v>
      </c>
      <c r="H22" s="3">
        <v>0</v>
      </c>
      <c r="I22" s="3">
        <v>39310</v>
      </c>
    </row>
    <row r="23" spans="1:9" x14ac:dyDescent="0.25">
      <c r="A23">
        <v>4</v>
      </c>
      <c r="B23" s="3">
        <v>19199</v>
      </c>
      <c r="C23" s="3">
        <v>4740</v>
      </c>
      <c r="D23" s="3">
        <v>0</v>
      </c>
      <c r="E23" s="3">
        <v>2583.3310000000001</v>
      </c>
      <c r="F23" s="3">
        <v>0</v>
      </c>
      <c r="G23" s="3">
        <v>74</v>
      </c>
      <c r="H23" s="3">
        <v>0</v>
      </c>
      <c r="I23" s="3">
        <v>63980</v>
      </c>
    </row>
    <row r="24" spans="1:9" x14ac:dyDescent="0.25">
      <c r="A24">
        <v>5</v>
      </c>
      <c r="B24" s="3">
        <v>17999</v>
      </c>
      <c r="C24" s="3">
        <v>0</v>
      </c>
      <c r="D24" s="3">
        <v>0</v>
      </c>
      <c r="E24" s="3">
        <v>10337.469999999999</v>
      </c>
      <c r="F24" s="3">
        <v>0</v>
      </c>
      <c r="G24" s="3">
        <v>1146</v>
      </c>
      <c r="H24" s="3">
        <v>0</v>
      </c>
      <c r="I24" s="3">
        <v>121322</v>
      </c>
    </row>
    <row r="50" spans="1:9" x14ac:dyDescent="0.25">
      <c r="A50" t="s">
        <v>13</v>
      </c>
      <c r="B50" t="s">
        <v>11</v>
      </c>
      <c r="C50" t="s">
        <v>10</v>
      </c>
      <c r="D50" t="s">
        <v>9</v>
      </c>
      <c r="E50" t="s">
        <v>8</v>
      </c>
      <c r="F50" t="s">
        <v>7</v>
      </c>
      <c r="G50" t="s">
        <v>6</v>
      </c>
      <c r="H50" t="s">
        <v>5</v>
      </c>
      <c r="I50" t="s">
        <v>4</v>
      </c>
    </row>
    <row r="51" spans="1:9" x14ac:dyDescent="0.25">
      <c r="A51" t="s">
        <v>3</v>
      </c>
      <c r="B51" s="1">
        <v>14319.5</v>
      </c>
      <c r="C51" s="1">
        <v>8494.4539999999997</v>
      </c>
      <c r="D51" s="1">
        <v>392.85700000000003</v>
      </c>
      <c r="E51" s="1">
        <v>23240.3</v>
      </c>
      <c r="F51" s="1">
        <v>2543.393</v>
      </c>
      <c r="G51" s="1">
        <v>4287.0690000000004</v>
      </c>
      <c r="H51" s="1">
        <v>1456.329</v>
      </c>
      <c r="I51" s="1">
        <v>70789.279999999999</v>
      </c>
    </row>
    <row r="52" spans="1:9" x14ac:dyDescent="0.25">
      <c r="A52" t="s">
        <v>2</v>
      </c>
      <c r="B52" s="1">
        <v>18781.830000000002</v>
      </c>
      <c r="C52" s="1">
        <v>8922.9979999999996</v>
      </c>
      <c r="D52" s="1">
        <v>597.33000000000004</v>
      </c>
      <c r="E52" s="1">
        <v>32664.89</v>
      </c>
      <c r="F52" s="1">
        <v>2188.0659999999998</v>
      </c>
      <c r="G52" s="1">
        <v>4471.933</v>
      </c>
      <c r="H52" s="1">
        <v>1395.864</v>
      </c>
      <c r="I52" s="1">
        <v>59755.25</v>
      </c>
    </row>
    <row r="53" spans="1:9" x14ac:dyDescent="0.25">
      <c r="A53" t="s">
        <v>1</v>
      </c>
      <c r="B53" s="1">
        <v>17907.03</v>
      </c>
      <c r="C53" s="1">
        <v>7524</v>
      </c>
      <c r="D53" s="1">
        <v>745.53369999999995</v>
      </c>
      <c r="E53" s="1">
        <v>10866.92</v>
      </c>
      <c r="F53" s="1">
        <v>2203.924</v>
      </c>
      <c r="G53" s="1">
        <v>3447.0520000000001</v>
      </c>
      <c r="H53" s="1">
        <v>1040.7159999999999</v>
      </c>
      <c r="I53" s="1">
        <v>49468.97</v>
      </c>
    </row>
    <row r="54" spans="1:9" x14ac:dyDescent="0.25">
      <c r="A54" t="s">
        <v>0</v>
      </c>
      <c r="B54" s="1">
        <v>17239</v>
      </c>
      <c r="C54" s="1">
        <v>6499.3360000000002</v>
      </c>
      <c r="D54" s="1">
        <v>290.93520000000001</v>
      </c>
      <c r="E54" s="1">
        <v>8040.1819999999998</v>
      </c>
      <c r="F54" s="1">
        <v>2226.1060000000002</v>
      </c>
      <c r="G54" s="1">
        <v>3700.261</v>
      </c>
      <c r="H54" s="1">
        <v>1355.0820000000001</v>
      </c>
      <c r="I54" s="1">
        <v>44780.14</v>
      </c>
    </row>
    <row r="56" spans="1:9" x14ac:dyDescent="0.25">
      <c r="A56" t="s">
        <v>12</v>
      </c>
      <c r="B56" t="s">
        <v>11</v>
      </c>
      <c r="C56" t="s">
        <v>10</v>
      </c>
      <c r="D56" t="s">
        <v>9</v>
      </c>
      <c r="E56" t="s">
        <v>8</v>
      </c>
      <c r="F56" t="s">
        <v>7</v>
      </c>
      <c r="G56" t="s">
        <v>6</v>
      </c>
      <c r="H56" t="s">
        <v>5</v>
      </c>
      <c r="I56" t="s">
        <v>4</v>
      </c>
    </row>
    <row r="57" spans="1:9" x14ac:dyDescent="0.25">
      <c r="A57" t="s">
        <v>3</v>
      </c>
      <c r="B57" s="1">
        <v>14142</v>
      </c>
      <c r="C57" s="2">
        <v>0</v>
      </c>
      <c r="D57" s="2">
        <v>0</v>
      </c>
      <c r="E57" s="1">
        <v>466.524</v>
      </c>
      <c r="F57" s="1"/>
      <c r="G57" s="1">
        <v>11</v>
      </c>
      <c r="H57" s="1"/>
      <c r="I57" s="1">
        <v>49921</v>
      </c>
    </row>
    <row r="58" spans="1:9" x14ac:dyDescent="0.25">
      <c r="A58" t="s">
        <v>2</v>
      </c>
      <c r="B58" s="1">
        <v>17999</v>
      </c>
      <c r="C58" s="2">
        <v>0</v>
      </c>
      <c r="D58" s="2">
        <v>0</v>
      </c>
      <c r="E58" s="1">
        <v>0</v>
      </c>
      <c r="F58" s="1"/>
      <c r="G58" s="1">
        <v>7</v>
      </c>
      <c r="H58" s="1"/>
      <c r="I58" s="1">
        <v>40416</v>
      </c>
    </row>
    <row r="59" spans="1:9" x14ac:dyDescent="0.25">
      <c r="A59" t="s">
        <v>1</v>
      </c>
      <c r="B59" s="1">
        <v>16751</v>
      </c>
      <c r="C59" s="2">
        <v>0</v>
      </c>
      <c r="D59" s="2">
        <v>0</v>
      </c>
      <c r="E59" s="1">
        <v>0</v>
      </c>
      <c r="F59" s="1"/>
      <c r="G59" s="1">
        <v>2</v>
      </c>
      <c r="H59" s="1"/>
      <c r="I59" s="1">
        <v>33558</v>
      </c>
    </row>
    <row r="60" spans="1:9" x14ac:dyDescent="0.25">
      <c r="A60" t="s">
        <v>0</v>
      </c>
      <c r="B60" s="1">
        <v>16198</v>
      </c>
      <c r="C60" s="2">
        <v>0</v>
      </c>
      <c r="D60" s="2">
        <v>0</v>
      </c>
      <c r="E60" s="1">
        <v>0</v>
      </c>
      <c r="F60" s="1"/>
      <c r="G60" s="1">
        <v>4</v>
      </c>
      <c r="H60" s="1"/>
      <c r="I60" s="1">
        <v>29614</v>
      </c>
    </row>
    <row r="63" spans="1:9" x14ac:dyDescent="0.25">
      <c r="B63" s="1"/>
      <c r="C63" s="31"/>
    </row>
    <row r="64" spans="1:9" x14ac:dyDescent="0.25">
      <c r="A64" t="s">
        <v>10</v>
      </c>
      <c r="B64" s="1">
        <v>221921726631.49826</v>
      </c>
    </row>
    <row r="65" spans="1:3" x14ac:dyDescent="0.25">
      <c r="A65" t="s">
        <v>9</v>
      </c>
      <c r="B65" s="1" t="e">
        <f>SUM(#REF!)</f>
        <v>#REF!</v>
      </c>
      <c r="C65" s="31"/>
    </row>
    <row r="66" spans="1:3" x14ac:dyDescent="0.25">
      <c r="A66" t="s">
        <v>4</v>
      </c>
      <c r="B66" s="1" t="e">
        <f>SUM(B64:B65)</f>
        <v>#REF!</v>
      </c>
      <c r="C66" t="e">
        <f>B66/SCF!G98</f>
        <v>#REF!</v>
      </c>
    </row>
    <row r="67" spans="1:3" x14ac:dyDescent="0.25">
      <c r="C67" t="e">
        <f>B66/SCF!G103</f>
        <v>#REF!</v>
      </c>
    </row>
  </sheetData>
  <pageMargins left="0.25" right="0.25" top="0.75" bottom="0.75" header="0.3" footer="0.3"/>
  <pageSetup scale="73" fitToHeight="0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15"/>
  <sheetViews>
    <sheetView topLeftCell="A82" zoomScale="98" zoomScaleNormal="98" workbookViewId="0">
      <selection activeCell="G101" sqref="G101"/>
    </sheetView>
  </sheetViews>
  <sheetFormatPr defaultRowHeight="15" x14ac:dyDescent="0.25"/>
  <cols>
    <col min="1" max="1" width="26.5703125" customWidth="1"/>
    <col min="2" max="2" width="17.7109375" customWidth="1"/>
    <col min="3" max="3" width="18.28515625" customWidth="1"/>
    <col min="4" max="4" width="13.85546875" customWidth="1"/>
    <col min="5" max="5" width="19.85546875" bestFit="1" customWidth="1"/>
    <col min="6" max="6" width="21.85546875" bestFit="1" customWidth="1"/>
    <col min="7" max="7" width="26.7109375" bestFit="1" customWidth="1"/>
    <col min="8" max="10" width="11.5703125" bestFit="1" customWidth="1"/>
  </cols>
  <sheetData>
    <row r="1" spans="1:10" x14ac:dyDescent="0.25">
      <c r="A1" t="s">
        <v>27</v>
      </c>
      <c r="B1" t="s">
        <v>26</v>
      </c>
      <c r="C1" t="s">
        <v>25</v>
      </c>
      <c r="D1" t="s">
        <v>24</v>
      </c>
    </row>
    <row r="2" spans="1:10" x14ac:dyDescent="0.25">
      <c r="A2">
        <v>1</v>
      </c>
      <c r="B2" s="12">
        <f>B20/D9</f>
        <v>0.87285714285714289</v>
      </c>
      <c r="C2" s="12">
        <f>(C20+D20)/D9</f>
        <v>0</v>
      </c>
      <c r="D2" s="12">
        <f>F20/B20</f>
        <v>0</v>
      </c>
    </row>
    <row r="3" spans="1:10" x14ac:dyDescent="0.25">
      <c r="A3">
        <v>2</v>
      </c>
      <c r="B3" s="12">
        <f>B21/D10</f>
        <v>0.81599999999999995</v>
      </c>
      <c r="C3" s="12">
        <f>(C21+D21)/D10</f>
        <v>0</v>
      </c>
      <c r="D3" s="12">
        <f>F21/B21</f>
        <v>0</v>
      </c>
    </row>
    <row r="4" spans="1:10" x14ac:dyDescent="0.25">
      <c r="A4">
        <v>3</v>
      </c>
      <c r="B4" s="12">
        <f>B22/D11</f>
        <v>0.61388888888888893</v>
      </c>
      <c r="C4" s="12">
        <f>(C22+D22)/D11</f>
        <v>0.16666666666666666</v>
      </c>
      <c r="D4" s="12">
        <f>F22/B22</f>
        <v>0</v>
      </c>
    </row>
    <row r="5" spans="1:10" x14ac:dyDescent="0.25">
      <c r="A5">
        <v>4</v>
      </c>
      <c r="B5" s="12">
        <f>B23/D12</f>
        <v>0.41864406779661018</v>
      </c>
      <c r="C5" s="12">
        <f>(C23+D23)/D12</f>
        <v>0.12406779661016949</v>
      </c>
      <c r="D5" s="12">
        <f>F23/B23</f>
        <v>0.18623481781376519</v>
      </c>
    </row>
    <row r="6" spans="1:10" x14ac:dyDescent="0.25">
      <c r="A6">
        <v>5</v>
      </c>
      <c r="B6" s="12">
        <f>B24/D13</f>
        <v>0.23225806451612904</v>
      </c>
      <c r="C6" s="12">
        <f>(C24+D24)/D13</f>
        <v>5.2258064516129035E-2</v>
      </c>
      <c r="D6" s="12">
        <f>F24/B24</f>
        <v>4.7569444444444446</v>
      </c>
    </row>
    <row r="8" spans="1:10" x14ac:dyDescent="0.25">
      <c r="A8" s="11" t="s">
        <v>23</v>
      </c>
      <c r="B8" s="11" t="s">
        <v>22</v>
      </c>
      <c r="C8" s="11" t="s">
        <v>21</v>
      </c>
      <c r="D8" s="10" t="s">
        <v>17</v>
      </c>
    </row>
    <row r="9" spans="1:10" x14ac:dyDescent="0.25">
      <c r="A9" s="9">
        <v>1</v>
      </c>
      <c r="B9" s="8">
        <v>19000</v>
      </c>
      <c r="C9" s="8">
        <v>-9</v>
      </c>
      <c r="D9" s="8">
        <v>14000</v>
      </c>
    </row>
    <row r="10" spans="1:10" x14ac:dyDescent="0.25">
      <c r="A10" s="7">
        <v>2</v>
      </c>
      <c r="B10" s="6">
        <v>30000</v>
      </c>
      <c r="C10" s="6">
        <v>19000</v>
      </c>
      <c r="D10" s="6">
        <v>25000</v>
      </c>
    </row>
    <row r="11" spans="1:10" x14ac:dyDescent="0.25">
      <c r="A11" s="9">
        <v>3</v>
      </c>
      <c r="B11" s="8">
        <v>44000</v>
      </c>
      <c r="C11" s="8">
        <v>29000</v>
      </c>
      <c r="D11" s="8">
        <v>36000</v>
      </c>
    </row>
    <row r="12" spans="1:10" x14ac:dyDescent="0.25">
      <c r="A12" s="7">
        <v>4</v>
      </c>
      <c r="B12" s="6">
        <v>75000</v>
      </c>
      <c r="C12" s="6">
        <v>43000</v>
      </c>
      <c r="D12" s="6">
        <v>59000</v>
      </c>
    </row>
    <row r="13" spans="1:10" x14ac:dyDescent="0.25">
      <c r="A13" s="5">
        <v>5</v>
      </c>
      <c r="B13" s="4">
        <v>162000000</v>
      </c>
      <c r="C13" s="4">
        <v>74000</v>
      </c>
      <c r="D13" s="4">
        <v>124000</v>
      </c>
    </row>
    <row r="15" spans="1:10" x14ac:dyDescent="0.25">
      <c r="A15" t="s">
        <v>20</v>
      </c>
      <c r="B15" t="s">
        <v>11</v>
      </c>
      <c r="C15" t="s">
        <v>10</v>
      </c>
      <c r="D15" t="s">
        <v>9</v>
      </c>
      <c r="E15" t="s">
        <v>8</v>
      </c>
      <c r="F15" t="s">
        <v>28</v>
      </c>
      <c r="G15" t="s">
        <v>19</v>
      </c>
      <c r="H15" t="s">
        <v>29</v>
      </c>
      <c r="I15" t="s">
        <v>14</v>
      </c>
      <c r="J15" t="s">
        <v>4</v>
      </c>
    </row>
    <row r="16" spans="1:10" x14ac:dyDescent="0.25">
      <c r="A16" t="s">
        <v>18</v>
      </c>
      <c r="B16" s="1">
        <v>23365.77</v>
      </c>
      <c r="C16" s="1">
        <v>9689.73</v>
      </c>
      <c r="D16" s="1">
        <v>11236.48</v>
      </c>
      <c r="E16" s="1">
        <v>10887.39</v>
      </c>
      <c r="F16" s="1">
        <v>151067.5</v>
      </c>
      <c r="G16" s="1">
        <v>388.28789999999998</v>
      </c>
      <c r="H16" s="1">
        <v>11936.44</v>
      </c>
      <c r="I16" s="1">
        <v>1924.73</v>
      </c>
      <c r="J16" s="1">
        <v>58541.440000000002</v>
      </c>
    </row>
    <row r="17" spans="1:10" x14ac:dyDescent="0.25">
      <c r="A17" t="s">
        <v>17</v>
      </c>
      <c r="B17" s="1">
        <v>19500</v>
      </c>
      <c r="C17" s="1">
        <v>760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32300</v>
      </c>
    </row>
    <row r="19" spans="1:10" x14ac:dyDescent="0.25">
      <c r="A19" t="s">
        <v>16</v>
      </c>
      <c r="B19" t="s">
        <v>11</v>
      </c>
      <c r="C19" t="s">
        <v>10</v>
      </c>
      <c r="D19" t="s">
        <v>9</v>
      </c>
      <c r="E19" t="s">
        <v>8</v>
      </c>
      <c r="F19" t="s">
        <v>28</v>
      </c>
      <c r="G19" t="s">
        <v>7</v>
      </c>
      <c r="H19" t="s">
        <v>15</v>
      </c>
      <c r="I19" t="s">
        <v>14</v>
      </c>
      <c r="J19" t="s">
        <v>4</v>
      </c>
    </row>
    <row r="20" spans="1:10" x14ac:dyDescent="0.25">
      <c r="A20">
        <v>1</v>
      </c>
      <c r="B20" s="3">
        <v>12220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8">
        <v>11180</v>
      </c>
    </row>
    <row r="21" spans="1:10" x14ac:dyDescent="0.25">
      <c r="A21">
        <v>2</v>
      </c>
      <c r="B21" s="3">
        <v>20400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6">
        <v>21600</v>
      </c>
    </row>
    <row r="22" spans="1:10" x14ac:dyDescent="0.25">
      <c r="A22">
        <v>3</v>
      </c>
      <c r="B22" s="3">
        <v>22100</v>
      </c>
      <c r="C22" s="3">
        <v>6000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8">
        <v>32600</v>
      </c>
    </row>
    <row r="23" spans="1:10" x14ac:dyDescent="0.25">
      <c r="A23">
        <v>4</v>
      </c>
      <c r="B23" s="3">
        <v>24700</v>
      </c>
      <c r="C23" s="3">
        <v>7320</v>
      </c>
      <c r="D23" s="3">
        <v>0</v>
      </c>
      <c r="E23" s="3">
        <v>306.11399999999998</v>
      </c>
      <c r="F23" s="3">
        <v>4600</v>
      </c>
      <c r="G23" s="3">
        <v>0</v>
      </c>
      <c r="H23" s="3">
        <v>0</v>
      </c>
      <c r="I23" s="3">
        <v>0</v>
      </c>
      <c r="J23" s="6">
        <v>47880</v>
      </c>
    </row>
    <row r="24" spans="1:10" x14ac:dyDescent="0.25">
      <c r="A24">
        <v>5</v>
      </c>
      <c r="B24" s="3">
        <v>28800</v>
      </c>
      <c r="C24" s="3">
        <v>6480</v>
      </c>
      <c r="D24" s="3">
        <v>0</v>
      </c>
      <c r="E24" s="3">
        <v>9330.4789999999994</v>
      </c>
      <c r="F24" s="3">
        <v>137000</v>
      </c>
      <c r="G24" s="3">
        <v>0</v>
      </c>
      <c r="H24" s="3">
        <v>1200</v>
      </c>
      <c r="I24" s="3">
        <v>0</v>
      </c>
      <c r="J24" s="4">
        <v>99400</v>
      </c>
    </row>
    <row r="51" spans="1:10" x14ac:dyDescent="0.25">
      <c r="A51" t="s">
        <v>45</v>
      </c>
      <c r="B51" t="s">
        <v>11</v>
      </c>
      <c r="C51" t="s">
        <v>10</v>
      </c>
      <c r="D51" t="s">
        <v>9</v>
      </c>
      <c r="E51" t="s">
        <v>8</v>
      </c>
      <c r="F51" t="s">
        <v>28</v>
      </c>
      <c r="G51" t="s">
        <v>7</v>
      </c>
      <c r="H51" t="s">
        <v>15</v>
      </c>
      <c r="I51" t="s">
        <v>14</v>
      </c>
      <c r="J51" t="s">
        <v>4</v>
      </c>
    </row>
    <row r="52" spans="1:10" x14ac:dyDescent="0.25">
      <c r="A52">
        <v>1</v>
      </c>
      <c r="B52" s="3">
        <v>12796.15</v>
      </c>
      <c r="C52" s="3">
        <v>1181.8340000000001</v>
      </c>
      <c r="D52" s="3">
        <v>5560.02</v>
      </c>
      <c r="E52" s="3">
        <v>0</v>
      </c>
      <c r="F52" s="3">
        <v>12292.13</v>
      </c>
      <c r="G52" s="3">
        <v>766.18359999999996</v>
      </c>
      <c r="H52" s="3">
        <v>-209.52680000000001</v>
      </c>
      <c r="I52" s="3">
        <v>515.88469999999995</v>
      </c>
      <c r="J52" s="8">
        <v>13913.37</v>
      </c>
    </row>
    <row r="53" spans="1:10" x14ac:dyDescent="0.25">
      <c r="A53">
        <v>2</v>
      </c>
      <c r="B53" s="3">
        <v>24867.35</v>
      </c>
      <c r="C53" s="3">
        <v>4758.7020000000002</v>
      </c>
      <c r="D53" s="3">
        <v>2823.7150000000001</v>
      </c>
      <c r="E53" s="3">
        <v>0</v>
      </c>
      <c r="F53" s="3">
        <v>20923.12</v>
      </c>
      <c r="G53" s="3">
        <v>397.31040000000002</v>
      </c>
      <c r="H53" s="3">
        <v>1846.682</v>
      </c>
      <c r="I53" s="3">
        <v>578.30870000000004</v>
      </c>
      <c r="J53" s="6">
        <v>24874.86</v>
      </c>
    </row>
    <row r="54" spans="1:10" x14ac:dyDescent="0.25">
      <c r="A54">
        <v>3</v>
      </c>
      <c r="B54" s="3">
        <v>23895.57</v>
      </c>
      <c r="C54" s="3">
        <v>9378.2450000000008</v>
      </c>
      <c r="D54" s="3">
        <v>6159.9030000000002</v>
      </c>
      <c r="E54" s="3">
        <v>0</v>
      </c>
      <c r="F54" s="3">
        <v>56809</v>
      </c>
      <c r="G54" s="3">
        <v>194.1011</v>
      </c>
      <c r="H54" s="3">
        <v>725.42399999999998</v>
      </c>
      <c r="I54" s="3">
        <v>1444.17</v>
      </c>
      <c r="J54" s="8">
        <v>36824.949999999997</v>
      </c>
    </row>
    <row r="55" spans="1:10" x14ac:dyDescent="0.25">
      <c r="A55">
        <v>4</v>
      </c>
      <c r="B55" s="3">
        <v>26939.49</v>
      </c>
      <c r="C55" s="3">
        <v>11626.79</v>
      </c>
      <c r="D55" s="3">
        <v>13805.64</v>
      </c>
      <c r="E55" s="3">
        <v>306.11399999999998</v>
      </c>
      <c r="F55" s="3">
        <v>107555.9</v>
      </c>
      <c r="G55" s="3">
        <v>369.17110000000002</v>
      </c>
      <c r="H55" s="3">
        <v>3271.6950000000002</v>
      </c>
      <c r="I55" s="3">
        <v>3931.4140000000002</v>
      </c>
      <c r="J55" s="6">
        <v>58677.04</v>
      </c>
    </row>
    <row r="56" spans="1:10" x14ac:dyDescent="0.25">
      <c r="A56">
        <v>5</v>
      </c>
      <c r="B56" s="3">
        <v>29469.53</v>
      </c>
      <c r="C56" s="3">
        <v>22335.82</v>
      </c>
      <c r="D56" s="3">
        <v>27667.16</v>
      </c>
      <c r="E56" s="3">
        <v>9330.4789999999994</v>
      </c>
      <c r="F56" s="3">
        <v>546590.1</v>
      </c>
      <c r="G56" s="3">
        <v>119.4594</v>
      </c>
      <c r="H56" s="3">
        <v>55403.82</v>
      </c>
      <c r="I56" s="3">
        <v>3200.5140000000001</v>
      </c>
      <c r="J56" s="4">
        <v>224094.9</v>
      </c>
    </row>
    <row r="57" spans="1:10" x14ac:dyDescent="0.25">
      <c r="B57" s="3"/>
      <c r="C57" s="3"/>
      <c r="D57" s="3"/>
      <c r="E57" s="3"/>
      <c r="F57" s="3"/>
      <c r="G57" s="3"/>
      <c r="H57" s="3"/>
      <c r="I57" s="3"/>
    </row>
    <row r="58" spans="1:10" x14ac:dyDescent="0.25">
      <c r="B58" s="3"/>
      <c r="C58" s="3"/>
      <c r="D58" s="3"/>
      <c r="E58" s="3"/>
      <c r="F58" s="3"/>
      <c r="G58" s="3"/>
      <c r="H58" s="3"/>
      <c r="I58" s="3"/>
    </row>
    <row r="59" spans="1:10" x14ac:dyDescent="0.25">
      <c r="B59" s="3"/>
      <c r="C59" s="3"/>
      <c r="D59" s="3"/>
      <c r="E59" s="3"/>
      <c r="F59" s="3"/>
      <c r="G59" s="3"/>
      <c r="H59" s="3"/>
      <c r="I59" s="3"/>
    </row>
    <row r="60" spans="1:10" x14ac:dyDescent="0.25">
      <c r="B60" s="3"/>
      <c r="C60" s="3"/>
      <c r="D60" s="3"/>
      <c r="E60" s="3"/>
      <c r="F60" s="3"/>
      <c r="G60" s="3"/>
      <c r="H60" s="3"/>
      <c r="I60" s="3"/>
    </row>
    <row r="61" spans="1:10" x14ac:dyDescent="0.25">
      <c r="B61" s="3"/>
      <c r="C61" s="3"/>
      <c r="D61" s="3"/>
      <c r="E61" s="3"/>
      <c r="F61" s="3"/>
      <c r="G61" s="3"/>
      <c r="H61" s="3"/>
      <c r="I61" s="3"/>
    </row>
    <row r="62" spans="1:10" x14ac:dyDescent="0.25">
      <c r="B62" s="3"/>
      <c r="C62" s="3"/>
      <c r="D62" s="3"/>
      <c r="E62" s="3"/>
      <c r="F62" s="3"/>
      <c r="G62" s="3"/>
      <c r="H62" s="3"/>
      <c r="I62" s="3"/>
    </row>
    <row r="63" spans="1:10" x14ac:dyDescent="0.25">
      <c r="B63" s="3"/>
      <c r="C63" s="3"/>
      <c r="D63" s="3"/>
      <c r="E63" s="3"/>
      <c r="F63" s="3"/>
      <c r="G63" s="3"/>
      <c r="H63" s="3"/>
      <c r="I63" s="3"/>
    </row>
    <row r="64" spans="1:10" x14ac:dyDescent="0.25">
      <c r="B64" s="3"/>
      <c r="C64" s="3"/>
      <c r="D64" s="3"/>
      <c r="E64" s="3"/>
      <c r="F64" s="3"/>
      <c r="G64" s="3"/>
      <c r="H64" s="3"/>
      <c r="I64" s="3"/>
    </row>
    <row r="65" spans="2:9" x14ac:dyDescent="0.25">
      <c r="B65" s="3"/>
      <c r="C65" s="3"/>
      <c r="D65" s="3"/>
      <c r="E65" s="3"/>
      <c r="F65" s="3"/>
      <c r="G65" s="3"/>
      <c r="H65" s="3"/>
      <c r="I65" s="3"/>
    </row>
    <row r="66" spans="2:9" x14ac:dyDescent="0.25">
      <c r="B66" s="3"/>
      <c r="C66" s="3"/>
      <c r="D66" s="3"/>
      <c r="E66" s="3"/>
      <c r="F66" s="3"/>
      <c r="G66" s="3"/>
      <c r="H66" s="3"/>
      <c r="I66" s="3"/>
    </row>
    <row r="67" spans="2:9" x14ac:dyDescent="0.25">
      <c r="B67" s="3"/>
      <c r="C67" s="3"/>
      <c r="D67" s="3"/>
      <c r="E67" s="3"/>
      <c r="F67" s="3"/>
      <c r="G67" s="3"/>
      <c r="H67" s="3"/>
      <c r="I67" s="3"/>
    </row>
    <row r="68" spans="2:9" x14ac:dyDescent="0.25">
      <c r="B68" s="3"/>
      <c r="C68" s="3"/>
      <c r="D68" s="3"/>
      <c r="E68" s="3"/>
      <c r="F68" s="3"/>
      <c r="G68" s="3"/>
      <c r="H68" s="3"/>
      <c r="I68" s="3"/>
    </row>
    <row r="69" spans="2:9" x14ac:dyDescent="0.25">
      <c r="B69" s="3"/>
      <c r="C69" s="3"/>
      <c r="D69" s="3"/>
      <c r="E69" s="3"/>
      <c r="F69" s="3"/>
      <c r="G69" s="3"/>
      <c r="H69" s="3"/>
      <c r="I69" s="3"/>
    </row>
    <row r="70" spans="2:9" x14ac:dyDescent="0.25">
      <c r="B70" s="3"/>
      <c r="C70" s="3"/>
      <c r="D70" s="3"/>
      <c r="E70" s="3"/>
      <c r="F70" s="3"/>
      <c r="G70" s="3"/>
      <c r="H70" s="3"/>
      <c r="I70" s="3"/>
    </row>
    <row r="71" spans="2:9" x14ac:dyDescent="0.25">
      <c r="B71" s="3"/>
      <c r="C71" s="3"/>
      <c r="D71" s="3"/>
      <c r="E71" s="3"/>
      <c r="F71" s="3"/>
      <c r="G71" s="3"/>
      <c r="H71" s="3"/>
      <c r="I71" s="3"/>
    </row>
    <row r="72" spans="2:9" x14ac:dyDescent="0.25">
      <c r="B72" s="3"/>
      <c r="C72" s="3"/>
      <c r="D72" s="3"/>
      <c r="E72" s="3"/>
      <c r="F72" s="3"/>
      <c r="G72" s="3"/>
      <c r="H72" s="3"/>
      <c r="I72" s="3"/>
    </row>
    <row r="73" spans="2:9" x14ac:dyDescent="0.25">
      <c r="B73" s="3"/>
      <c r="C73" s="3"/>
      <c r="D73" s="3"/>
      <c r="E73" s="3"/>
      <c r="F73" s="3"/>
      <c r="G73" s="3"/>
      <c r="H73" s="3"/>
      <c r="I73" s="3"/>
    </row>
    <row r="74" spans="2:9" x14ac:dyDescent="0.25">
      <c r="B74" s="3"/>
      <c r="C74" s="3"/>
      <c r="D74" s="3"/>
      <c r="E74" s="3"/>
      <c r="F74" s="3"/>
      <c r="G74" s="3"/>
      <c r="H74" s="3"/>
      <c r="I74" s="3"/>
    </row>
    <row r="75" spans="2:9" x14ac:dyDescent="0.25">
      <c r="B75" s="3"/>
      <c r="C75" s="3"/>
      <c r="D75" s="3"/>
      <c r="E75" s="3"/>
      <c r="F75" s="3"/>
      <c r="G75" s="3"/>
      <c r="H75" s="3"/>
      <c r="I75" s="3"/>
    </row>
    <row r="76" spans="2:9" x14ac:dyDescent="0.25">
      <c r="B76" s="3"/>
      <c r="C76" s="3"/>
      <c r="D76" s="3"/>
      <c r="E76" s="3"/>
      <c r="F76" s="3"/>
      <c r="G76" s="3"/>
      <c r="H76" s="3"/>
      <c r="I76" s="3"/>
    </row>
    <row r="77" spans="2:9" x14ac:dyDescent="0.25">
      <c r="B77" s="3"/>
      <c r="C77" s="3"/>
      <c r="D77" s="3"/>
      <c r="E77" s="3"/>
      <c r="F77" s="3"/>
      <c r="G77" s="3"/>
      <c r="H77" s="3"/>
      <c r="I77" s="3"/>
    </row>
    <row r="78" spans="2:9" x14ac:dyDescent="0.25">
      <c r="B78" s="3"/>
      <c r="C78" s="3"/>
      <c r="D78" s="3"/>
      <c r="E78" s="3"/>
      <c r="F78" s="3"/>
      <c r="G78" s="3"/>
      <c r="H78" s="3"/>
      <c r="I78" s="3"/>
    </row>
    <row r="79" spans="2:9" x14ac:dyDescent="0.25">
      <c r="B79" s="3"/>
      <c r="C79" s="3"/>
      <c r="D79" s="3"/>
      <c r="E79" s="3"/>
      <c r="F79" s="3"/>
      <c r="G79" s="3"/>
      <c r="H79" s="3"/>
      <c r="I79" s="3"/>
    </row>
    <row r="80" spans="2:9" x14ac:dyDescent="0.25">
      <c r="B80" s="3"/>
      <c r="C80" s="3"/>
      <c r="D80" s="3"/>
      <c r="E80" s="3"/>
      <c r="F80" s="3"/>
      <c r="G80" s="3"/>
      <c r="H80" s="3"/>
      <c r="I80" s="3"/>
    </row>
    <row r="81" spans="1:10" x14ac:dyDescent="0.25">
      <c r="B81" s="3"/>
      <c r="C81" s="3"/>
      <c r="D81" s="3"/>
      <c r="E81" s="3"/>
      <c r="F81" s="3"/>
      <c r="G81" s="3"/>
      <c r="H81" s="3"/>
      <c r="I81" s="3"/>
    </row>
    <row r="83" spans="1:10" x14ac:dyDescent="0.25">
      <c r="A83" s="11" t="s">
        <v>30</v>
      </c>
      <c r="B83" s="11" t="s">
        <v>11</v>
      </c>
      <c r="C83" s="11" t="s">
        <v>10</v>
      </c>
      <c r="D83" s="11" t="s">
        <v>9</v>
      </c>
      <c r="E83" s="11" t="s">
        <v>8</v>
      </c>
      <c r="F83" s="11" t="s">
        <v>28</v>
      </c>
      <c r="G83" s="11" t="s">
        <v>7</v>
      </c>
      <c r="H83" s="11" t="s">
        <v>15</v>
      </c>
      <c r="I83" s="11" t="s">
        <v>14</v>
      </c>
      <c r="J83" s="11" t="s">
        <v>4</v>
      </c>
    </row>
    <row r="84" spans="1:10" x14ac:dyDescent="0.25">
      <c r="A84" s="9" t="s">
        <v>3</v>
      </c>
      <c r="B84" s="8">
        <v>21252.84</v>
      </c>
      <c r="C84" s="8">
        <v>11551.64</v>
      </c>
      <c r="D84" s="8">
        <v>14669.84</v>
      </c>
      <c r="E84" s="8">
        <v>13095.72</v>
      </c>
      <c r="F84" s="8">
        <v>205500.3</v>
      </c>
      <c r="G84" s="8">
        <v>675.23329999999999</v>
      </c>
      <c r="H84" s="8">
        <v>12681.31</v>
      </c>
      <c r="I84" s="8">
        <v>3508.07</v>
      </c>
      <c r="J84" s="8">
        <v>93228.2</v>
      </c>
    </row>
    <row r="85" spans="1:10" x14ac:dyDescent="0.25">
      <c r="A85" s="7" t="s">
        <v>2</v>
      </c>
      <c r="B85" s="6">
        <v>25596.66</v>
      </c>
      <c r="C85" s="6">
        <v>8608.1239999999998</v>
      </c>
      <c r="D85" s="6">
        <v>15497.97</v>
      </c>
      <c r="E85" s="6">
        <v>13669.28</v>
      </c>
      <c r="F85" s="6">
        <v>188827</v>
      </c>
      <c r="G85" s="6">
        <v>235.488</v>
      </c>
      <c r="H85" s="6">
        <v>10047.51</v>
      </c>
      <c r="I85" s="6">
        <v>2091.326</v>
      </c>
      <c r="J85" s="6">
        <v>73778.12</v>
      </c>
    </row>
    <row r="86" spans="1:10" x14ac:dyDescent="0.25">
      <c r="A86" s="9" t="s">
        <v>1</v>
      </c>
      <c r="B86" s="8">
        <v>25717.49</v>
      </c>
      <c r="C86" s="8">
        <v>8507.6360000000004</v>
      </c>
      <c r="D86" s="8">
        <v>5727.2960000000003</v>
      </c>
      <c r="E86" s="8">
        <v>7858.4319999999998</v>
      </c>
      <c r="F86" s="8">
        <v>86954.64</v>
      </c>
      <c r="G86" s="8">
        <v>253.5318</v>
      </c>
      <c r="H86" s="8">
        <v>8665.0190000000002</v>
      </c>
      <c r="I86" s="8">
        <v>360.72910000000002</v>
      </c>
      <c r="J86" s="8">
        <v>50627.33</v>
      </c>
    </row>
    <row r="87" spans="1:10" x14ac:dyDescent="0.25">
      <c r="A87" s="7" t="s">
        <v>0</v>
      </c>
      <c r="B87" s="6">
        <v>21827.99</v>
      </c>
      <c r="C87" s="6">
        <v>20649.150000000001</v>
      </c>
      <c r="D87" s="6">
        <v>4706.8050000000003</v>
      </c>
      <c r="E87" s="6">
        <v>4763.2700000000004</v>
      </c>
      <c r="F87" s="6">
        <v>49551.94</v>
      </c>
      <c r="G87" s="6">
        <v>156.10749999999999</v>
      </c>
      <c r="H87" s="6">
        <v>675.23329999999999</v>
      </c>
      <c r="I87" s="6">
        <v>433.38589999999999</v>
      </c>
      <c r="J87" s="6">
        <v>48776.02</v>
      </c>
    </row>
    <row r="89" spans="1:10" x14ac:dyDescent="0.25">
      <c r="A89" s="11" t="s">
        <v>32</v>
      </c>
      <c r="B89" s="11" t="s">
        <v>11</v>
      </c>
      <c r="C89" s="11" t="s">
        <v>10</v>
      </c>
      <c r="D89" s="11" t="s">
        <v>9</v>
      </c>
      <c r="E89" s="11" t="s">
        <v>8</v>
      </c>
      <c r="F89" s="11" t="s">
        <v>28</v>
      </c>
      <c r="G89" s="11" t="s">
        <v>7</v>
      </c>
      <c r="H89" s="11" t="s">
        <v>15</v>
      </c>
      <c r="I89" s="11" t="s">
        <v>14</v>
      </c>
      <c r="J89" s="11" t="s">
        <v>4</v>
      </c>
    </row>
    <row r="90" spans="1:10" x14ac:dyDescent="0.25">
      <c r="A90" s="9" t="s">
        <v>3</v>
      </c>
      <c r="B90" s="8">
        <v>18200</v>
      </c>
      <c r="C90" s="8">
        <v>0</v>
      </c>
      <c r="D90" s="8">
        <v>0</v>
      </c>
      <c r="E90" s="8">
        <v>68.213999999999999</v>
      </c>
      <c r="F90" s="13">
        <v>1000</v>
      </c>
      <c r="G90" s="8">
        <v>0</v>
      </c>
      <c r="H90" s="8">
        <v>0</v>
      </c>
      <c r="I90" s="8">
        <v>0</v>
      </c>
      <c r="J90" s="8">
        <v>47000</v>
      </c>
    </row>
    <row r="91" spans="1:10" x14ac:dyDescent="0.25">
      <c r="A91" s="7" t="s">
        <v>2</v>
      </c>
      <c r="B91" s="6">
        <v>22000</v>
      </c>
      <c r="C91" s="6">
        <v>0</v>
      </c>
      <c r="D91" s="6">
        <v>0</v>
      </c>
      <c r="E91" s="6">
        <v>0</v>
      </c>
      <c r="F91" s="14">
        <v>0</v>
      </c>
      <c r="G91" s="6">
        <v>0</v>
      </c>
      <c r="H91" s="6">
        <v>0</v>
      </c>
      <c r="I91" s="6">
        <v>0</v>
      </c>
      <c r="J91" s="6">
        <v>40000</v>
      </c>
    </row>
    <row r="92" spans="1:10" x14ac:dyDescent="0.25">
      <c r="A92" s="9" t="s">
        <v>1</v>
      </c>
      <c r="B92" s="8">
        <v>22100</v>
      </c>
      <c r="C92" s="8">
        <v>1200</v>
      </c>
      <c r="D92" s="8">
        <v>0</v>
      </c>
      <c r="E92" s="8">
        <v>0</v>
      </c>
      <c r="F92" s="13">
        <v>0</v>
      </c>
      <c r="G92" s="8">
        <v>0</v>
      </c>
      <c r="H92" s="8">
        <v>0</v>
      </c>
      <c r="I92" s="8">
        <v>0</v>
      </c>
      <c r="J92" s="8">
        <v>33000</v>
      </c>
    </row>
    <row r="93" spans="1:10" x14ac:dyDescent="0.25">
      <c r="A93" s="7" t="s">
        <v>0</v>
      </c>
      <c r="B93" s="6">
        <v>18240</v>
      </c>
      <c r="C93" s="6">
        <v>2760</v>
      </c>
      <c r="D93" s="6">
        <v>0</v>
      </c>
      <c r="E93" s="6">
        <v>0</v>
      </c>
      <c r="F93" s="14">
        <v>0</v>
      </c>
      <c r="G93" s="6">
        <v>0</v>
      </c>
      <c r="H93" s="6">
        <v>0</v>
      </c>
      <c r="I93" s="6">
        <v>0</v>
      </c>
      <c r="J93" s="6">
        <v>27000</v>
      </c>
    </row>
    <row r="95" spans="1:10" x14ac:dyDescent="0.25">
      <c r="F95" t="s">
        <v>41</v>
      </c>
    </row>
    <row r="96" spans="1:10" x14ac:dyDescent="0.25">
      <c r="A96" s="11" t="s">
        <v>30</v>
      </c>
      <c r="B96" s="11" t="s">
        <v>31</v>
      </c>
      <c r="E96" t="s">
        <v>10</v>
      </c>
      <c r="F96" s="1">
        <v>445458755518.99292</v>
      </c>
    </row>
    <row r="97" spans="1:7" x14ac:dyDescent="0.25">
      <c r="A97" s="9" t="s">
        <v>3</v>
      </c>
      <c r="B97" s="8">
        <v>29081.46</v>
      </c>
      <c r="E97" t="s">
        <v>9</v>
      </c>
      <c r="F97" s="1">
        <v>641398667329.69922</v>
      </c>
      <c r="G97" s="31">
        <f>SUM(F96,F97)</f>
        <v>1086857422848.6921</v>
      </c>
    </row>
    <row r="98" spans="1:7" x14ac:dyDescent="0.25">
      <c r="A98" s="7" t="s">
        <v>2</v>
      </c>
      <c r="B98" s="6">
        <v>33533.800000000003</v>
      </c>
      <c r="E98" t="s">
        <v>39</v>
      </c>
      <c r="F98" s="1">
        <v>412975728978.91656</v>
      </c>
      <c r="G98" s="31">
        <f>SUM(F96,F98)</f>
        <v>858434484497.90942</v>
      </c>
    </row>
    <row r="99" spans="1:7" x14ac:dyDescent="0.25">
      <c r="A99" s="9" t="s">
        <v>1</v>
      </c>
      <c r="B99" s="8">
        <v>30190.91</v>
      </c>
      <c r="E99" t="s">
        <v>40</v>
      </c>
      <c r="F99" s="38">
        <v>852314945000</v>
      </c>
      <c r="G99" s="30"/>
    </row>
    <row r="100" spans="1:7" x14ac:dyDescent="0.25">
      <c r="A100" s="7" t="s">
        <v>0</v>
      </c>
      <c r="B100" s="6">
        <v>26957</v>
      </c>
      <c r="F100" s="1"/>
    </row>
    <row r="101" spans="1:7" x14ac:dyDescent="0.25">
      <c r="E101" t="s">
        <v>43</v>
      </c>
      <c r="F101" t="s">
        <v>46</v>
      </c>
      <c r="G101" s="3">
        <v>623275150000</v>
      </c>
    </row>
    <row r="102" spans="1:7" x14ac:dyDescent="0.25">
      <c r="A102" s="11" t="s">
        <v>32</v>
      </c>
      <c r="B102" s="11" t="s">
        <v>31</v>
      </c>
      <c r="F102" t="s">
        <v>47</v>
      </c>
      <c r="G102" s="3">
        <v>229039795000</v>
      </c>
    </row>
    <row r="103" spans="1:7" x14ac:dyDescent="0.25">
      <c r="A103" s="9" t="s">
        <v>3</v>
      </c>
      <c r="B103" s="8">
        <v>22000</v>
      </c>
      <c r="G103" s="39">
        <f>SUM(G101:G102)</f>
        <v>852314945000</v>
      </c>
    </row>
    <row r="104" spans="1:7" x14ac:dyDescent="0.25">
      <c r="A104" s="7" t="s">
        <v>2</v>
      </c>
      <c r="B104" s="6">
        <v>26000</v>
      </c>
    </row>
    <row r="105" spans="1:7" x14ac:dyDescent="0.25">
      <c r="A105" s="9" t="s">
        <v>1</v>
      </c>
      <c r="B105" s="8">
        <v>26000</v>
      </c>
    </row>
    <row r="106" spans="1:7" x14ac:dyDescent="0.25">
      <c r="A106" s="7" t="s">
        <v>0</v>
      </c>
      <c r="B106" s="6">
        <v>22000</v>
      </c>
    </row>
    <row r="108" spans="1:7" x14ac:dyDescent="0.25">
      <c r="A108" t="s">
        <v>20</v>
      </c>
      <c r="B108" t="s">
        <v>48</v>
      </c>
      <c r="C108" t="s">
        <v>3</v>
      </c>
      <c r="D108" t="s">
        <v>2</v>
      </c>
      <c r="E108" t="s">
        <v>1</v>
      </c>
      <c r="F108" t="s">
        <v>0</v>
      </c>
    </row>
    <row r="109" spans="1:7" x14ac:dyDescent="0.25">
      <c r="A109" t="s">
        <v>11</v>
      </c>
      <c r="B109">
        <v>23409.49</v>
      </c>
      <c r="C109">
        <v>21252.84</v>
      </c>
      <c r="D109">
        <v>25596.66</v>
      </c>
      <c r="E109">
        <v>25717.49</v>
      </c>
      <c r="F109">
        <v>21827.99</v>
      </c>
    </row>
    <row r="110" spans="1:7" x14ac:dyDescent="0.25">
      <c r="A110" t="s">
        <v>10</v>
      </c>
      <c r="B110">
        <v>9715.0859999999993</v>
      </c>
      <c r="C110">
        <v>11551.64</v>
      </c>
      <c r="D110">
        <v>8608.1239999999998</v>
      </c>
      <c r="E110">
        <v>8507.6360000000004</v>
      </c>
      <c r="F110">
        <v>20649.150000000001</v>
      </c>
    </row>
    <row r="111" spans="1:7" x14ac:dyDescent="0.25">
      <c r="A111" t="s">
        <v>9</v>
      </c>
      <c r="B111">
        <v>11167.22</v>
      </c>
      <c r="C111">
        <v>14669.84</v>
      </c>
      <c r="D111">
        <v>15497.97</v>
      </c>
      <c r="E111">
        <v>5727.2960000000003</v>
      </c>
      <c r="F111">
        <v>4706.8050000000003</v>
      </c>
    </row>
    <row r="112" spans="1:7" x14ac:dyDescent="0.25">
      <c r="A112" t="s">
        <v>8</v>
      </c>
      <c r="B112">
        <v>10605</v>
      </c>
      <c r="C112">
        <v>13095.72</v>
      </c>
      <c r="D112">
        <v>13669.28</v>
      </c>
      <c r="E112">
        <v>7858.4319999999998</v>
      </c>
      <c r="F112">
        <v>4763.2700000000004</v>
      </c>
    </row>
    <row r="113" spans="1:6" x14ac:dyDescent="0.25">
      <c r="A113" t="s">
        <v>19</v>
      </c>
      <c r="B113">
        <v>383.91649999999998</v>
      </c>
      <c r="C113">
        <v>675.23329999999999</v>
      </c>
      <c r="D113">
        <v>235.488</v>
      </c>
      <c r="E113">
        <v>253.5318</v>
      </c>
      <c r="F113">
        <v>156.10749999999999</v>
      </c>
    </row>
    <row r="114" spans="1:6" x14ac:dyDescent="0.25">
      <c r="A114" t="s">
        <v>29</v>
      </c>
      <c r="B114">
        <v>12125.91</v>
      </c>
      <c r="C114">
        <v>12681.31</v>
      </c>
      <c r="D114">
        <v>10047.51</v>
      </c>
      <c r="E114">
        <v>8665.0190000000002</v>
      </c>
      <c r="F114">
        <v>675.23329999999999</v>
      </c>
    </row>
    <row r="115" spans="1:6" x14ac:dyDescent="0.25">
      <c r="A115" t="s">
        <v>14</v>
      </c>
      <c r="B115">
        <v>1916.7339999999999</v>
      </c>
      <c r="C115">
        <v>3508.07</v>
      </c>
      <c r="D115">
        <v>2091.326</v>
      </c>
      <c r="E115">
        <v>360.72910000000002</v>
      </c>
      <c r="F115">
        <v>433.38589999999999</v>
      </c>
    </row>
  </sheetData>
  <pageMargins left="0.25" right="0.25" top="0.75" bottom="0.75" header="0.3" footer="0.3"/>
  <pageSetup scale="62" fitToHeight="0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activeCell="H33" sqref="H33"/>
    </sheetView>
  </sheetViews>
  <sheetFormatPr defaultRowHeight="15" x14ac:dyDescent="0.25"/>
  <cols>
    <col min="1" max="1" width="20.28515625" bestFit="1" customWidth="1"/>
    <col min="2" max="3" width="13.85546875" bestFit="1" customWidth="1"/>
    <col min="4" max="5" width="11.7109375" bestFit="1" customWidth="1"/>
    <col min="6" max="6" width="11.5703125" customWidth="1"/>
    <col min="7" max="9" width="11.5703125" bestFit="1" customWidth="1"/>
    <col min="11" max="11" width="11.5703125" bestFit="1" customWidth="1"/>
  </cols>
  <sheetData>
    <row r="1" spans="1:14" x14ac:dyDescent="0.25">
      <c r="A1" t="s">
        <v>23</v>
      </c>
      <c r="B1" t="s">
        <v>33</v>
      </c>
      <c r="C1" t="s">
        <v>34</v>
      </c>
    </row>
    <row r="2" spans="1:14" ht="15.75" thickBot="1" x14ac:dyDescent="0.3">
      <c r="A2">
        <v>1</v>
      </c>
      <c r="B2" s="3">
        <v>14000</v>
      </c>
      <c r="C2" s="3">
        <v>12431</v>
      </c>
      <c r="J2" s="32"/>
      <c r="K2" s="96" t="s">
        <v>42</v>
      </c>
      <c r="L2" s="96"/>
      <c r="M2" s="96" t="s">
        <v>17</v>
      </c>
      <c r="N2" s="96"/>
    </row>
    <row r="3" spans="1:14" ht="15.75" thickBot="1" x14ac:dyDescent="0.3">
      <c r="A3">
        <v>2</v>
      </c>
      <c r="B3" s="3">
        <v>25000</v>
      </c>
      <c r="C3" s="3">
        <v>24276</v>
      </c>
      <c r="J3" s="32"/>
      <c r="K3" s="33" t="s">
        <v>10</v>
      </c>
      <c r="L3" s="33" t="s">
        <v>9</v>
      </c>
      <c r="M3" s="33" t="s">
        <v>10</v>
      </c>
      <c r="N3" s="33" t="s">
        <v>9</v>
      </c>
    </row>
    <row r="4" spans="1:14" ht="15.75" thickTop="1" x14ac:dyDescent="0.25">
      <c r="A4">
        <v>3</v>
      </c>
      <c r="B4" s="3">
        <v>36000</v>
      </c>
      <c r="C4" s="3">
        <v>39310</v>
      </c>
      <c r="J4" s="34" t="s">
        <v>33</v>
      </c>
      <c r="K4" s="37">
        <v>9715.0859999999993</v>
      </c>
      <c r="L4" s="37">
        <v>11167.22</v>
      </c>
      <c r="M4" s="37">
        <v>930</v>
      </c>
      <c r="N4" s="37">
        <v>0</v>
      </c>
    </row>
    <row r="5" spans="1:14" ht="15.75" thickBot="1" x14ac:dyDescent="0.3">
      <c r="A5">
        <v>4</v>
      </c>
      <c r="B5" s="3">
        <v>59000</v>
      </c>
      <c r="C5" s="3">
        <v>63980</v>
      </c>
      <c r="J5" s="35" t="s">
        <v>34</v>
      </c>
      <c r="K5" s="36">
        <v>7707.0010000000002</v>
      </c>
      <c r="L5" s="36">
        <v>455.55</v>
      </c>
      <c r="M5" s="36">
        <v>0</v>
      </c>
      <c r="N5" s="36">
        <v>0</v>
      </c>
    </row>
    <row r="6" spans="1:14" ht="15.75" thickTop="1" x14ac:dyDescent="0.25">
      <c r="A6">
        <v>5</v>
      </c>
      <c r="B6" s="3">
        <v>124000</v>
      </c>
      <c r="C6" s="3">
        <v>121322</v>
      </c>
    </row>
    <row r="8" spans="1:14" x14ac:dyDescent="0.25">
      <c r="A8" t="s">
        <v>12</v>
      </c>
      <c r="B8" t="s">
        <v>33</v>
      </c>
      <c r="C8" t="s">
        <v>34</v>
      </c>
    </row>
    <row r="9" spans="1:14" x14ac:dyDescent="0.25">
      <c r="A9" t="s">
        <v>3</v>
      </c>
      <c r="B9" s="3">
        <v>47000</v>
      </c>
      <c r="C9" s="3">
        <v>49921</v>
      </c>
    </row>
    <row r="10" spans="1:14" x14ac:dyDescent="0.25">
      <c r="A10" t="s">
        <v>2</v>
      </c>
      <c r="B10" s="3">
        <v>40000</v>
      </c>
      <c r="C10" s="3">
        <v>40416</v>
      </c>
    </row>
    <row r="11" spans="1:14" x14ac:dyDescent="0.25">
      <c r="A11" t="s">
        <v>1</v>
      </c>
      <c r="B11" s="3">
        <v>33000</v>
      </c>
      <c r="C11" s="3">
        <v>33558</v>
      </c>
    </row>
    <row r="12" spans="1:14" x14ac:dyDescent="0.25">
      <c r="A12" t="s">
        <v>0</v>
      </c>
      <c r="B12" s="3">
        <v>27000</v>
      </c>
      <c r="C12" s="3">
        <v>29614</v>
      </c>
    </row>
    <row r="16" spans="1:14" x14ac:dyDescent="0.25">
      <c r="F16" s="21"/>
      <c r="G16" s="21"/>
      <c r="H16" s="21"/>
      <c r="I16" s="21"/>
    </row>
    <row r="17" spans="1:9" x14ac:dyDescent="0.25">
      <c r="B17" s="93" t="s">
        <v>34</v>
      </c>
      <c r="C17" s="94"/>
      <c r="D17" s="94"/>
      <c r="E17" s="95"/>
      <c r="F17" s="93" t="s">
        <v>33</v>
      </c>
      <c r="G17" s="94"/>
      <c r="H17" s="94"/>
      <c r="I17" s="95"/>
    </row>
    <row r="18" spans="1:9" ht="15.75" thickBot="1" x14ac:dyDescent="0.3">
      <c r="A18" s="28" t="s">
        <v>12</v>
      </c>
      <c r="B18" s="16" t="s">
        <v>3</v>
      </c>
      <c r="C18" s="15" t="s">
        <v>2</v>
      </c>
      <c r="D18" s="15" t="s">
        <v>1</v>
      </c>
      <c r="E18" s="15" t="s">
        <v>0</v>
      </c>
      <c r="F18" s="16" t="s">
        <v>3</v>
      </c>
      <c r="G18" s="15" t="s">
        <v>2</v>
      </c>
      <c r="H18" s="15" t="s">
        <v>1</v>
      </c>
      <c r="I18" s="17" t="s">
        <v>0</v>
      </c>
    </row>
    <row r="19" spans="1:9" ht="15.75" thickTop="1" x14ac:dyDescent="0.25">
      <c r="A19" s="29" t="s">
        <v>11</v>
      </c>
      <c r="B19" s="18">
        <v>14142</v>
      </c>
      <c r="C19" s="3">
        <v>17999</v>
      </c>
      <c r="D19" s="3">
        <v>16751</v>
      </c>
      <c r="E19" s="3">
        <v>16198</v>
      </c>
      <c r="F19" s="18">
        <v>18200</v>
      </c>
      <c r="G19" s="22">
        <v>22000</v>
      </c>
      <c r="H19" s="22">
        <v>22100</v>
      </c>
      <c r="I19" s="23">
        <v>18240</v>
      </c>
    </row>
    <row r="20" spans="1:9" x14ac:dyDescent="0.25">
      <c r="A20" s="29" t="s">
        <v>37</v>
      </c>
      <c r="B20" s="18">
        <v>0</v>
      </c>
      <c r="C20" s="3">
        <v>0</v>
      </c>
      <c r="D20" s="3">
        <v>0</v>
      </c>
      <c r="E20" s="3">
        <v>0</v>
      </c>
      <c r="F20" s="18">
        <v>0</v>
      </c>
      <c r="G20" s="22">
        <v>0</v>
      </c>
      <c r="H20" s="22">
        <v>1200</v>
      </c>
      <c r="I20" s="23">
        <v>2760</v>
      </c>
    </row>
    <row r="21" spans="1:9" x14ac:dyDescent="0.25">
      <c r="A21" s="29" t="s">
        <v>38</v>
      </c>
      <c r="B21" s="18">
        <v>0</v>
      </c>
      <c r="C21" s="3">
        <v>0</v>
      </c>
      <c r="D21" s="3">
        <v>0</v>
      </c>
      <c r="E21" s="3">
        <v>0</v>
      </c>
      <c r="F21" s="18">
        <v>0</v>
      </c>
      <c r="G21" s="22">
        <v>0</v>
      </c>
      <c r="H21" s="22">
        <v>0</v>
      </c>
      <c r="I21" s="23">
        <v>0</v>
      </c>
    </row>
    <row r="22" spans="1:9" x14ac:dyDescent="0.25">
      <c r="A22" s="29" t="s">
        <v>36</v>
      </c>
      <c r="B22" s="18">
        <v>0</v>
      </c>
      <c r="C22" s="3">
        <v>0</v>
      </c>
      <c r="D22" s="3">
        <v>0</v>
      </c>
      <c r="E22" s="3">
        <v>0</v>
      </c>
      <c r="F22" s="18">
        <v>0</v>
      </c>
      <c r="G22" s="22">
        <v>0</v>
      </c>
      <c r="H22" s="22">
        <v>0</v>
      </c>
      <c r="I22" s="23">
        <v>0</v>
      </c>
    </row>
    <row r="23" spans="1:9" x14ac:dyDescent="0.25">
      <c r="A23" s="29" t="s">
        <v>29</v>
      </c>
      <c r="B23" s="18">
        <v>11</v>
      </c>
      <c r="C23" s="3">
        <v>7</v>
      </c>
      <c r="D23" s="3">
        <v>2</v>
      </c>
      <c r="E23" s="3">
        <v>4</v>
      </c>
      <c r="F23" s="18">
        <v>0</v>
      </c>
      <c r="G23" s="22">
        <v>0</v>
      </c>
      <c r="H23" s="22">
        <v>0</v>
      </c>
      <c r="I23" s="23">
        <v>0</v>
      </c>
    </row>
    <row r="24" spans="1:9" x14ac:dyDescent="0.25">
      <c r="A24" s="29" t="s">
        <v>5</v>
      </c>
      <c r="B24" s="18">
        <v>0</v>
      </c>
      <c r="C24" s="3">
        <v>0</v>
      </c>
      <c r="D24" s="3">
        <v>0</v>
      </c>
      <c r="E24" s="3">
        <v>0</v>
      </c>
      <c r="F24" s="24">
        <v>0</v>
      </c>
      <c r="G24" s="25">
        <v>0</v>
      </c>
      <c r="H24" s="25">
        <v>0</v>
      </c>
      <c r="I24" s="26">
        <v>0</v>
      </c>
    </row>
    <row r="25" spans="1:9" ht="15.75" thickBot="1" x14ac:dyDescent="0.3">
      <c r="A25" s="28" t="s">
        <v>35</v>
      </c>
      <c r="B25" s="19">
        <v>49921</v>
      </c>
      <c r="C25" s="20">
        <v>40416</v>
      </c>
      <c r="D25" s="20">
        <v>33558</v>
      </c>
      <c r="E25" s="20">
        <v>29614</v>
      </c>
      <c r="F25" s="19">
        <v>47000</v>
      </c>
      <c r="G25" s="20">
        <v>40000</v>
      </c>
      <c r="H25" s="20">
        <v>33000</v>
      </c>
      <c r="I25" s="27">
        <v>27000</v>
      </c>
    </row>
    <row r="26" spans="1:9" ht="15.75" thickTop="1" x14ac:dyDescent="0.25"/>
    <row r="27" spans="1:9" ht="15.75" thickBot="1" x14ac:dyDescent="0.3">
      <c r="A27" s="42" t="s">
        <v>33</v>
      </c>
      <c r="B27" s="15" t="s">
        <v>48</v>
      </c>
      <c r="C27" s="15" t="s">
        <v>3</v>
      </c>
      <c r="D27" s="15" t="s">
        <v>2</v>
      </c>
      <c r="E27" s="15" t="s">
        <v>1</v>
      </c>
      <c r="F27" s="15" t="s">
        <v>0</v>
      </c>
    </row>
    <row r="28" spans="1:9" ht="15.75" thickTop="1" x14ac:dyDescent="0.25">
      <c r="A28" s="41" t="s">
        <v>11</v>
      </c>
      <c r="B28" s="3">
        <v>23409.49</v>
      </c>
      <c r="C28" s="3">
        <v>21252.84</v>
      </c>
      <c r="D28" s="3">
        <v>25596.66</v>
      </c>
      <c r="E28" s="3">
        <v>25717.49</v>
      </c>
      <c r="F28" s="3">
        <v>21827.99</v>
      </c>
    </row>
    <row r="29" spans="1:9" x14ac:dyDescent="0.25">
      <c r="A29" s="41" t="s">
        <v>10</v>
      </c>
      <c r="B29" s="3">
        <v>9715.0859999999993</v>
      </c>
      <c r="C29" s="3">
        <v>11551.64</v>
      </c>
      <c r="D29" s="3">
        <v>8608.1239999999998</v>
      </c>
      <c r="E29" s="3">
        <v>8507.6360000000004</v>
      </c>
      <c r="F29" s="3">
        <v>20649.150000000001</v>
      </c>
    </row>
    <row r="30" spans="1:9" x14ac:dyDescent="0.25">
      <c r="A30" s="41" t="s">
        <v>9</v>
      </c>
      <c r="B30" s="3">
        <v>11167.22</v>
      </c>
      <c r="C30" s="3">
        <v>14669.84</v>
      </c>
      <c r="D30" s="3">
        <v>15497.97</v>
      </c>
      <c r="E30" s="3">
        <v>5727.2960000000003</v>
      </c>
      <c r="F30" s="3">
        <v>4706.8050000000003</v>
      </c>
    </row>
    <row r="31" spans="1:9" x14ac:dyDescent="0.25">
      <c r="A31" s="41" t="s">
        <v>8</v>
      </c>
      <c r="B31" s="3">
        <v>10605</v>
      </c>
      <c r="C31" s="3">
        <v>13095.72</v>
      </c>
      <c r="D31" s="3">
        <v>13669.28</v>
      </c>
      <c r="E31" s="3">
        <v>7858.4319999999998</v>
      </c>
      <c r="F31" s="3">
        <v>4763.2700000000004</v>
      </c>
    </row>
    <row r="32" spans="1:9" x14ac:dyDescent="0.25">
      <c r="A32" s="41" t="s">
        <v>19</v>
      </c>
      <c r="B32" s="3">
        <v>383.91649999999998</v>
      </c>
      <c r="C32" s="3">
        <v>675.23329999999999</v>
      </c>
      <c r="D32" s="3">
        <v>235.488</v>
      </c>
      <c r="E32" s="3">
        <v>253.5318</v>
      </c>
      <c r="F32" s="3">
        <v>156.10749999999999</v>
      </c>
    </row>
    <row r="33" spans="1:17" x14ac:dyDescent="0.25">
      <c r="A33" s="41" t="s">
        <v>29</v>
      </c>
      <c r="B33" s="3">
        <v>12125.91</v>
      </c>
      <c r="C33" s="3">
        <v>12681.31</v>
      </c>
      <c r="D33" s="3">
        <v>10047.51</v>
      </c>
      <c r="E33" s="3">
        <v>8665.0190000000002</v>
      </c>
      <c r="F33" s="3">
        <v>675.23329999999999</v>
      </c>
    </row>
    <row r="34" spans="1:17" x14ac:dyDescent="0.25">
      <c r="A34" s="41" t="s">
        <v>14</v>
      </c>
      <c r="B34" s="3">
        <v>1916.7339999999999</v>
      </c>
      <c r="C34" s="3">
        <v>3508.07</v>
      </c>
      <c r="D34" s="3">
        <v>2091.326</v>
      </c>
      <c r="E34" s="3">
        <v>360.72910000000002</v>
      </c>
      <c r="F34" s="3">
        <v>433.38589999999999</v>
      </c>
    </row>
    <row r="35" spans="1:17" ht="15.75" thickBot="1" x14ac:dyDescent="0.3">
      <c r="A35" s="15" t="s">
        <v>4</v>
      </c>
      <c r="B35" s="44">
        <f>SUM(B28:B34)</f>
        <v>69323.356499999994</v>
      </c>
      <c r="C35" s="44">
        <f>SUM(C28:C34)</f>
        <v>77434.653300000005</v>
      </c>
      <c r="D35" s="44">
        <f>SUM(D28:D34)</f>
        <v>75746.357999999993</v>
      </c>
      <c r="E35" s="44">
        <f>SUM(E28:E34)</f>
        <v>57090.133900000001</v>
      </c>
      <c r="F35" s="44">
        <f>SUM(F28:F34)</f>
        <v>53211.941699999996</v>
      </c>
    </row>
    <row r="36" spans="1:17" ht="16.5" thickTop="1" thickBot="1" x14ac:dyDescent="0.3">
      <c r="I36" s="15"/>
      <c r="J36" s="92" t="s">
        <v>52</v>
      </c>
      <c r="K36" s="92"/>
      <c r="N36" s="15"/>
      <c r="O36" s="92" t="s">
        <v>52</v>
      </c>
      <c r="P36" s="92"/>
    </row>
    <row r="37" spans="1:17" ht="16.5" thickTop="1" thickBot="1" x14ac:dyDescent="0.3">
      <c r="A37" s="42" t="s">
        <v>34</v>
      </c>
      <c r="B37" s="15" t="s">
        <v>48</v>
      </c>
      <c r="C37" s="15" t="s">
        <v>3</v>
      </c>
      <c r="D37" s="15" t="s">
        <v>2</v>
      </c>
      <c r="E37" s="15" t="s">
        <v>1</v>
      </c>
      <c r="F37" s="15" t="s">
        <v>0</v>
      </c>
      <c r="I37" s="42" t="s">
        <v>49</v>
      </c>
      <c r="J37" s="42" t="s">
        <v>50</v>
      </c>
      <c r="K37" s="42" t="s">
        <v>51</v>
      </c>
      <c r="N37" s="42" t="s">
        <v>26</v>
      </c>
      <c r="O37" s="42" t="s">
        <v>54</v>
      </c>
      <c r="P37" s="42" t="s">
        <v>53</v>
      </c>
      <c r="Q37" s="46" t="s">
        <v>52</v>
      </c>
    </row>
    <row r="38" spans="1:17" ht="15.75" thickTop="1" x14ac:dyDescent="0.25">
      <c r="A38" s="41" t="s">
        <v>11</v>
      </c>
      <c r="B38" s="3">
        <v>16754.37</v>
      </c>
      <c r="C38" s="3">
        <v>14319.5</v>
      </c>
      <c r="D38" s="3">
        <v>18781.830000000002</v>
      </c>
      <c r="E38" s="3">
        <v>17907.03</v>
      </c>
      <c r="F38" s="3">
        <v>17239</v>
      </c>
      <c r="H38" s="40" t="s">
        <v>48</v>
      </c>
      <c r="I38" s="22">
        <v>21159.98</v>
      </c>
      <c r="J38" s="47">
        <v>33383.010999999999</v>
      </c>
      <c r="K38" s="22">
        <v>54542.991000000002</v>
      </c>
      <c r="M38" s="40" t="s">
        <v>48</v>
      </c>
      <c r="N38" s="22"/>
      <c r="O38" s="47"/>
      <c r="P38" s="22"/>
      <c r="Q38">
        <v>54542.991000000002</v>
      </c>
    </row>
    <row r="39" spans="1:17" x14ac:dyDescent="0.25">
      <c r="A39" s="41" t="s">
        <v>10</v>
      </c>
      <c r="B39" s="3">
        <v>8449.9539999999997</v>
      </c>
      <c r="C39" s="3">
        <v>8494.4539999999997</v>
      </c>
      <c r="D39" s="3">
        <v>8922.9979999999996</v>
      </c>
      <c r="E39" s="3">
        <v>7524</v>
      </c>
      <c r="F39" s="3">
        <v>6499.3360000000002</v>
      </c>
      <c r="H39" s="41" t="s">
        <v>3</v>
      </c>
      <c r="I39" s="22">
        <v>23240.3</v>
      </c>
      <c r="J39" s="47">
        <v>31493.601999999999</v>
      </c>
      <c r="K39" s="22">
        <v>54733.902000000002</v>
      </c>
      <c r="M39" s="41" t="s">
        <v>3</v>
      </c>
      <c r="N39" s="22"/>
      <c r="O39" s="47"/>
      <c r="P39" s="22"/>
      <c r="Q39">
        <v>54733.902000000002</v>
      </c>
    </row>
    <row r="40" spans="1:17" x14ac:dyDescent="0.25">
      <c r="A40" s="41" t="s">
        <v>9</v>
      </c>
      <c r="B40" s="3">
        <v>455.55</v>
      </c>
      <c r="C40" s="3">
        <v>392.85700000000003</v>
      </c>
      <c r="D40" s="3">
        <v>597.33000000000004</v>
      </c>
      <c r="E40" s="3">
        <v>745.53369999999995</v>
      </c>
      <c r="F40" s="3">
        <v>290.93520000000001</v>
      </c>
      <c r="H40" s="41" t="s">
        <v>2</v>
      </c>
      <c r="I40" s="22">
        <v>32664.89</v>
      </c>
      <c r="J40" s="47">
        <v>36358.021000000001</v>
      </c>
      <c r="K40" s="22">
        <v>69022.911000000007</v>
      </c>
      <c r="M40" s="41" t="s">
        <v>2</v>
      </c>
      <c r="N40" s="22"/>
      <c r="O40" s="47"/>
      <c r="P40" s="22"/>
      <c r="Q40">
        <v>69022.911000000007</v>
      </c>
    </row>
    <row r="41" spans="1:17" x14ac:dyDescent="0.25">
      <c r="A41" s="41" t="s">
        <v>8</v>
      </c>
      <c r="B41" s="3">
        <v>21159.98</v>
      </c>
      <c r="C41" s="3">
        <v>23240.3</v>
      </c>
      <c r="D41" s="3">
        <v>32664.89</v>
      </c>
      <c r="E41" s="3">
        <v>10866.92</v>
      </c>
      <c r="F41" s="3">
        <v>8040.1819999999998</v>
      </c>
      <c r="H41" s="41" t="s">
        <v>1</v>
      </c>
      <c r="I41" s="22">
        <v>10866.92</v>
      </c>
      <c r="J41" s="47">
        <v>32868.255699999994</v>
      </c>
      <c r="K41" s="22">
        <v>43735.1757</v>
      </c>
      <c r="M41" s="41" t="s">
        <v>1</v>
      </c>
      <c r="N41" s="22"/>
      <c r="O41" s="47"/>
      <c r="P41" s="22"/>
      <c r="Q41">
        <v>43735.1757</v>
      </c>
    </row>
    <row r="42" spans="1:17" ht="15.75" thickBot="1" x14ac:dyDescent="0.3">
      <c r="A42" s="41" t="s">
        <v>7</v>
      </c>
      <c r="B42" s="3">
        <v>2323.7449999999999</v>
      </c>
      <c r="C42" s="3">
        <v>2543.393</v>
      </c>
      <c r="D42" s="3">
        <v>2188.0659999999998</v>
      </c>
      <c r="E42" s="3">
        <v>2203.924</v>
      </c>
      <c r="F42" s="3">
        <v>2226.1060000000002</v>
      </c>
      <c r="H42" s="42" t="s">
        <v>0</v>
      </c>
      <c r="I42" s="45">
        <v>8040.1819999999998</v>
      </c>
      <c r="J42" s="43">
        <v>31310.720199999996</v>
      </c>
      <c r="K42" s="45">
        <v>39350.902200000004</v>
      </c>
      <c r="M42" s="42" t="s">
        <v>0</v>
      </c>
      <c r="N42" s="45"/>
      <c r="O42" s="43"/>
      <c r="P42" s="45"/>
      <c r="Q42">
        <v>39350.902200000004</v>
      </c>
    </row>
    <row r="43" spans="1:17" ht="15.75" thickTop="1" x14ac:dyDescent="0.25">
      <c r="A43" s="41" t="s">
        <v>6</v>
      </c>
      <c r="B43" s="3">
        <v>4062.096</v>
      </c>
      <c r="C43" s="3">
        <v>4287.0690000000004</v>
      </c>
      <c r="D43" s="3">
        <v>4471.933</v>
      </c>
      <c r="E43" s="3">
        <v>3447.0520000000001</v>
      </c>
      <c r="F43" s="3">
        <v>3700.261</v>
      </c>
    </row>
    <row r="44" spans="1:17" x14ac:dyDescent="0.25">
      <c r="A44" s="41" t="s">
        <v>5</v>
      </c>
      <c r="B44" s="3">
        <v>1337.296</v>
      </c>
      <c r="C44" s="3">
        <v>1456.329</v>
      </c>
      <c r="D44" s="3">
        <v>1395.864</v>
      </c>
      <c r="E44" s="3">
        <v>1040.7159999999999</v>
      </c>
      <c r="F44" s="3">
        <v>1355.0820000000001</v>
      </c>
    </row>
    <row r="45" spans="1:17" ht="15.75" thickBot="1" x14ac:dyDescent="0.3">
      <c r="A45" s="15" t="s">
        <v>4</v>
      </c>
      <c r="B45" s="44">
        <f>SUM(B38:B44)</f>
        <v>54542.991000000002</v>
      </c>
      <c r="C45" s="44">
        <f>SUM(C38:C44)</f>
        <v>54733.902000000002</v>
      </c>
      <c r="D45" s="44">
        <f>SUM(D38:D44)</f>
        <v>69022.911000000007</v>
      </c>
      <c r="E45" s="44">
        <f>SUM(E38:E44)</f>
        <v>43735.1757</v>
      </c>
      <c r="F45" s="44">
        <f>SUM(F38:F44)</f>
        <v>39350.902200000004</v>
      </c>
    </row>
    <row r="46" spans="1:17" ht="15.75" thickTop="1" x14ac:dyDescent="0.25">
      <c r="A46" s="46" t="s">
        <v>34</v>
      </c>
    </row>
    <row r="47" spans="1:17" x14ac:dyDescent="0.25">
      <c r="A47" t="s">
        <v>13</v>
      </c>
      <c r="B47">
        <v>1</v>
      </c>
      <c r="C47">
        <v>2</v>
      </c>
      <c r="D47">
        <v>3</v>
      </c>
      <c r="E47">
        <v>4</v>
      </c>
      <c r="F47">
        <v>5</v>
      </c>
    </row>
    <row r="48" spans="1:17" x14ac:dyDescent="0.25">
      <c r="A48" t="s">
        <v>3</v>
      </c>
      <c r="B48">
        <v>2299.8110000000001</v>
      </c>
      <c r="C48">
        <v>4116.6260000000002</v>
      </c>
      <c r="D48">
        <v>7875.6819999999998</v>
      </c>
      <c r="E48">
        <v>31662.67</v>
      </c>
      <c r="F48">
        <v>54014.79</v>
      </c>
    </row>
    <row r="49" spans="1:6" x14ac:dyDescent="0.25">
      <c r="A49" t="s">
        <v>2</v>
      </c>
      <c r="B49">
        <v>1529.893</v>
      </c>
      <c r="C49">
        <v>3976.1880000000001</v>
      </c>
      <c r="D49">
        <v>7011.1210000000001</v>
      </c>
      <c r="E49">
        <v>56362.98</v>
      </c>
      <c r="F49">
        <v>93850.03</v>
      </c>
    </row>
    <row r="50" spans="1:6" x14ac:dyDescent="0.25">
      <c r="A50" t="s">
        <v>1</v>
      </c>
      <c r="B50">
        <v>435.64229999999998</v>
      </c>
      <c r="C50">
        <v>2182.08</v>
      </c>
      <c r="D50">
        <v>5980.277</v>
      </c>
      <c r="E50">
        <v>20976.31</v>
      </c>
      <c r="F50">
        <v>32861.03</v>
      </c>
    </row>
    <row r="51" spans="1:6" x14ac:dyDescent="0.25">
      <c r="A51" t="s">
        <v>0</v>
      </c>
      <c r="B51">
        <v>768.99929999999995</v>
      </c>
      <c r="C51">
        <v>2211.8710000000001</v>
      </c>
      <c r="D51">
        <v>9551.7880000000005</v>
      </c>
      <c r="E51">
        <v>16516.009999999998</v>
      </c>
      <c r="F51">
        <v>30457.43</v>
      </c>
    </row>
    <row r="53" spans="1:6" x14ac:dyDescent="0.25">
      <c r="A53" s="46" t="s">
        <v>34</v>
      </c>
    </row>
    <row r="54" spans="1:6" x14ac:dyDescent="0.25">
      <c r="A54" t="s">
        <v>12</v>
      </c>
      <c r="B54">
        <v>1</v>
      </c>
      <c r="C54">
        <v>2</v>
      </c>
      <c r="D54">
        <v>3</v>
      </c>
      <c r="E54">
        <v>4</v>
      </c>
      <c r="F54">
        <v>5</v>
      </c>
    </row>
    <row r="55" spans="1:6" x14ac:dyDescent="0.25">
      <c r="A55" t="s">
        <v>3</v>
      </c>
      <c r="B55">
        <v>0</v>
      </c>
      <c r="C55">
        <v>0</v>
      </c>
      <c r="D55">
        <v>0</v>
      </c>
      <c r="E55">
        <v>5264.0280000000002</v>
      </c>
      <c r="F55">
        <v>18474.349999999999</v>
      </c>
    </row>
    <row r="56" spans="1:6" x14ac:dyDescent="0.25">
      <c r="A56" t="s">
        <v>2</v>
      </c>
      <c r="B56">
        <v>0</v>
      </c>
      <c r="C56">
        <v>0</v>
      </c>
      <c r="D56">
        <v>0</v>
      </c>
      <c r="E56">
        <v>4957.47</v>
      </c>
      <c r="F56">
        <v>10625.64</v>
      </c>
    </row>
    <row r="57" spans="1:6" x14ac:dyDescent="0.25">
      <c r="A57" t="s">
        <v>1</v>
      </c>
      <c r="B57">
        <v>0</v>
      </c>
      <c r="C57">
        <v>0</v>
      </c>
      <c r="D57">
        <v>0</v>
      </c>
      <c r="E57">
        <v>860.1336</v>
      </c>
      <c r="F57">
        <v>3034.92</v>
      </c>
    </row>
    <row r="58" spans="1:6" x14ac:dyDescent="0.25">
      <c r="A58" t="s">
        <v>0</v>
      </c>
      <c r="B58">
        <v>0</v>
      </c>
      <c r="C58">
        <v>0</v>
      </c>
      <c r="D58">
        <v>0</v>
      </c>
      <c r="E58">
        <v>0</v>
      </c>
      <c r="F58">
        <v>0</v>
      </c>
    </row>
  </sheetData>
  <mergeCells count="6">
    <mergeCell ref="O36:P36"/>
    <mergeCell ref="B17:E17"/>
    <mergeCell ref="F17:I17"/>
    <mergeCell ref="K2:L2"/>
    <mergeCell ref="M2:N2"/>
    <mergeCell ref="J36:K3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H33" sqref="H33"/>
    </sheetView>
  </sheetViews>
  <sheetFormatPr defaultRowHeight="15" x14ac:dyDescent="0.25"/>
  <cols>
    <col min="1" max="1" width="17.7109375" style="51" customWidth="1"/>
    <col min="2" max="2" width="15.85546875" style="51" bestFit="1" customWidth="1"/>
    <col min="3" max="3" width="11.7109375" style="51" bestFit="1" customWidth="1"/>
    <col min="4" max="4" width="16.42578125" style="51" bestFit="1" customWidth="1"/>
    <col min="5" max="5" width="12.7109375" style="51" bestFit="1" customWidth="1"/>
    <col min="6" max="6" width="13.140625" style="51" bestFit="1" customWidth="1"/>
    <col min="7" max="7" width="16.140625" style="51" bestFit="1" customWidth="1"/>
    <col min="8" max="8" width="9.140625" style="51"/>
    <col min="9" max="9" width="17.5703125" style="51" customWidth="1"/>
    <col min="10" max="10" width="13.140625" style="51" bestFit="1" customWidth="1"/>
    <col min="11" max="11" width="11.5703125" style="51" bestFit="1" customWidth="1"/>
    <col min="12" max="12" width="16.140625" style="51" bestFit="1" customWidth="1"/>
    <col min="13" max="16384" width="9.140625" style="51"/>
  </cols>
  <sheetData>
    <row r="1" spans="1:12" ht="15.75" thickBot="1" x14ac:dyDescent="0.3">
      <c r="A1" s="54" t="s">
        <v>77</v>
      </c>
      <c r="B1" s="48"/>
      <c r="C1" s="48" t="s">
        <v>33</v>
      </c>
      <c r="D1" s="48"/>
      <c r="E1" s="48"/>
      <c r="F1" s="48" t="s">
        <v>34</v>
      </c>
      <c r="G1" s="48"/>
      <c r="I1" s="55" t="s">
        <v>99</v>
      </c>
      <c r="J1" s="97" t="s">
        <v>34</v>
      </c>
      <c r="K1" s="97"/>
      <c r="L1" s="71"/>
    </row>
    <row r="2" spans="1:12" ht="27" thickTop="1" thickBot="1" x14ac:dyDescent="0.3">
      <c r="A2" s="50" t="s">
        <v>78</v>
      </c>
      <c r="B2" s="49" t="s">
        <v>10</v>
      </c>
      <c r="C2" s="49" t="s">
        <v>9</v>
      </c>
      <c r="D2" s="49" t="s">
        <v>71</v>
      </c>
      <c r="E2" s="49" t="s">
        <v>10</v>
      </c>
      <c r="F2" s="49" t="s">
        <v>9</v>
      </c>
      <c r="G2" s="49" t="s">
        <v>71</v>
      </c>
      <c r="I2" s="55" t="s">
        <v>93</v>
      </c>
      <c r="J2" s="52" t="s">
        <v>94</v>
      </c>
      <c r="K2" s="52" t="s">
        <v>95</v>
      </c>
      <c r="L2" s="52" t="s">
        <v>96</v>
      </c>
    </row>
    <row r="3" spans="1:12" ht="15.75" thickTop="1" x14ac:dyDescent="0.25">
      <c r="A3" s="56">
        <v>1</v>
      </c>
      <c r="B3" s="57">
        <v>539.63099999999997</v>
      </c>
      <c r="C3" s="57">
        <v>362.88760000000002</v>
      </c>
      <c r="D3" s="57">
        <f>SUM(B3:C3)</f>
        <v>902.51859999999999</v>
      </c>
      <c r="E3" s="57">
        <v>238.66970000000001</v>
      </c>
      <c r="F3" s="57">
        <v>20.542870000000001</v>
      </c>
      <c r="G3" s="57">
        <f>SUM(E3:F3)</f>
        <v>259.21257000000003</v>
      </c>
      <c r="I3" s="72" t="s">
        <v>3</v>
      </c>
      <c r="J3" s="73">
        <v>30634</v>
      </c>
      <c r="K3" s="73">
        <v>22521</v>
      </c>
      <c r="L3" s="74">
        <f>(J3-K3)/J3</f>
        <v>0.26483645622510937</v>
      </c>
    </row>
    <row r="4" spans="1:12" x14ac:dyDescent="0.25">
      <c r="A4" s="56">
        <v>2</v>
      </c>
      <c r="B4" s="57">
        <v>3393.6149999999998</v>
      </c>
      <c r="C4" s="57">
        <v>499.2371</v>
      </c>
      <c r="D4" s="57">
        <f>SUM(B4:C4)</f>
        <v>3892.8520999999996</v>
      </c>
      <c r="E4" s="57">
        <v>948.17729999999995</v>
      </c>
      <c r="F4" s="57">
        <v>25.89742</v>
      </c>
      <c r="G4" s="57">
        <f>SUM(E4:F4)</f>
        <v>974.07471999999996</v>
      </c>
      <c r="I4" s="56" t="s">
        <v>2</v>
      </c>
      <c r="J4" s="58">
        <v>32576.19</v>
      </c>
      <c r="K4" s="58">
        <v>26652</v>
      </c>
      <c r="L4" s="61">
        <f t="shared" ref="L4:L6" si="0">(J4-K4)/J4</f>
        <v>0.18185644177541938</v>
      </c>
    </row>
    <row r="5" spans="1:12" x14ac:dyDescent="0.25">
      <c r="A5" s="56">
        <v>3</v>
      </c>
      <c r="B5" s="57">
        <v>6828.1030000000001</v>
      </c>
      <c r="C5" s="57">
        <v>1833.2639999999999</v>
      </c>
      <c r="D5" s="57">
        <f>SUM(B5:C5)</f>
        <v>8661.3670000000002</v>
      </c>
      <c r="E5" s="57">
        <v>4282.7309999999998</v>
      </c>
      <c r="F5" s="57">
        <v>216.0427</v>
      </c>
      <c r="G5" s="57">
        <f>SUM(E5:F5)</f>
        <v>4498.7736999999997</v>
      </c>
      <c r="I5" s="56" t="s">
        <v>1</v>
      </c>
      <c r="J5" s="58">
        <v>28558</v>
      </c>
      <c r="K5" s="58">
        <v>25240</v>
      </c>
      <c r="L5" s="61">
        <f t="shared" si="0"/>
        <v>0.11618460676517964</v>
      </c>
    </row>
    <row r="6" spans="1:12" ht="15.75" thickBot="1" x14ac:dyDescent="0.3">
      <c r="A6" s="56">
        <v>4</v>
      </c>
      <c r="B6" s="57">
        <v>12304.17</v>
      </c>
      <c r="C6" s="57">
        <v>3998.66</v>
      </c>
      <c r="D6" s="57">
        <f>SUM(B6:C6)</f>
        <v>16302.83</v>
      </c>
      <c r="E6" s="57">
        <v>13069.84</v>
      </c>
      <c r="F6" s="57">
        <v>695.35350000000005</v>
      </c>
      <c r="G6" s="57">
        <f>SUM(E6:F6)</f>
        <v>13765.193499999999</v>
      </c>
      <c r="I6" s="52" t="s">
        <v>97</v>
      </c>
      <c r="J6" s="60">
        <v>26204</v>
      </c>
      <c r="K6" s="60">
        <v>24286</v>
      </c>
      <c r="L6" s="62">
        <f t="shared" si="0"/>
        <v>7.319493207143947E-2</v>
      </c>
    </row>
    <row r="7" spans="1:12" ht="16.5" thickTop="1" thickBot="1" x14ac:dyDescent="0.3">
      <c r="A7" s="52">
        <v>5</v>
      </c>
      <c r="B7" s="59">
        <v>25527.73</v>
      </c>
      <c r="C7" s="59">
        <v>22531.119999999999</v>
      </c>
      <c r="D7" s="59">
        <f>SUM(B7:C7)</f>
        <v>48058.85</v>
      </c>
      <c r="E7" s="59">
        <v>31581.71</v>
      </c>
      <c r="F7" s="59">
        <v>1195.7180000000001</v>
      </c>
      <c r="G7" s="59">
        <f>SUM(E7:F7)</f>
        <v>32777.428</v>
      </c>
      <c r="I7"/>
      <c r="J7"/>
      <c r="K7"/>
      <c r="L7"/>
    </row>
    <row r="8" spans="1:12" ht="15.75" thickTop="1" x14ac:dyDescent="0.25"/>
    <row r="9" spans="1:12" ht="15.75" thickBot="1" x14ac:dyDescent="0.3">
      <c r="A9" s="54" t="s">
        <v>55</v>
      </c>
      <c r="B9" s="97" t="s">
        <v>58</v>
      </c>
      <c r="C9" s="97"/>
      <c r="D9" s="97" t="s">
        <v>34</v>
      </c>
      <c r="E9" s="97"/>
      <c r="I9" s="55" t="s">
        <v>3</v>
      </c>
      <c r="J9" s="97" t="s">
        <v>34</v>
      </c>
      <c r="K9" s="97"/>
      <c r="L9" s="71"/>
    </row>
    <row r="10" spans="1:12" ht="27" thickTop="1" thickBot="1" x14ac:dyDescent="0.3">
      <c r="A10" s="50" t="s">
        <v>78</v>
      </c>
      <c r="B10" s="52" t="s">
        <v>57</v>
      </c>
      <c r="C10" s="52" t="s">
        <v>17</v>
      </c>
      <c r="D10" s="52" t="s">
        <v>57</v>
      </c>
      <c r="E10" s="52" t="s">
        <v>17</v>
      </c>
      <c r="I10" s="55" t="s">
        <v>93</v>
      </c>
      <c r="J10" s="52" t="s">
        <v>94</v>
      </c>
      <c r="K10" s="52" t="s">
        <v>95</v>
      </c>
      <c r="L10" s="52" t="s">
        <v>96</v>
      </c>
    </row>
    <row r="11" spans="1:12" ht="15.75" thickTop="1" x14ac:dyDescent="0.25">
      <c r="A11" s="56">
        <v>1</v>
      </c>
      <c r="B11" s="56" t="s">
        <v>59</v>
      </c>
      <c r="C11" s="58">
        <v>10790</v>
      </c>
      <c r="D11" s="56" t="s">
        <v>66</v>
      </c>
      <c r="E11" s="58">
        <v>7220</v>
      </c>
      <c r="I11" s="56">
        <v>1</v>
      </c>
      <c r="J11" s="58">
        <v>9132</v>
      </c>
      <c r="K11" s="58">
        <v>4846</v>
      </c>
      <c r="L11" s="61">
        <f>(J11-K11)/J11</f>
        <v>0.46933858957512048</v>
      </c>
    </row>
    <row r="12" spans="1:12" x14ac:dyDescent="0.25">
      <c r="A12" s="56">
        <v>2</v>
      </c>
      <c r="B12" s="56" t="s">
        <v>60</v>
      </c>
      <c r="C12" s="58">
        <v>20800</v>
      </c>
      <c r="D12" s="56" t="s">
        <v>67</v>
      </c>
      <c r="E12" s="58">
        <v>16539</v>
      </c>
      <c r="I12" s="56">
        <v>2</v>
      </c>
      <c r="J12" s="58">
        <v>18506</v>
      </c>
      <c r="K12" s="58">
        <v>16349</v>
      </c>
      <c r="L12" s="61">
        <f t="shared" ref="L12:L15" si="1">(J12-K12)/J12</f>
        <v>0.11655679239165675</v>
      </c>
    </row>
    <row r="13" spans="1:12" x14ac:dyDescent="0.25">
      <c r="A13" s="56">
        <v>3</v>
      </c>
      <c r="B13" s="56" t="s">
        <v>61</v>
      </c>
      <c r="C13" s="58">
        <v>31920</v>
      </c>
      <c r="D13" s="56" t="s">
        <v>68</v>
      </c>
      <c r="E13" s="58">
        <v>26350</v>
      </c>
      <c r="I13" s="56">
        <v>3</v>
      </c>
      <c r="J13" s="58">
        <v>30016</v>
      </c>
      <c r="K13" s="58">
        <v>26691</v>
      </c>
      <c r="L13" s="61">
        <f t="shared" si="1"/>
        <v>0.11077425373134328</v>
      </c>
    </row>
    <row r="14" spans="1:12" x14ac:dyDescent="0.25">
      <c r="A14" s="56">
        <v>4</v>
      </c>
      <c r="B14" s="56" t="s">
        <v>62</v>
      </c>
      <c r="C14" s="58">
        <v>46080</v>
      </c>
      <c r="D14" s="56" t="s">
        <v>69</v>
      </c>
      <c r="E14" s="58">
        <v>40198</v>
      </c>
      <c r="I14" s="56">
        <v>4</v>
      </c>
      <c r="J14" s="58">
        <v>47744.4</v>
      </c>
      <c r="K14" s="58">
        <v>41856</v>
      </c>
      <c r="L14" s="61">
        <f t="shared" si="1"/>
        <v>0.12333174152361327</v>
      </c>
    </row>
    <row r="15" spans="1:12" ht="15.75" thickBot="1" x14ac:dyDescent="0.3">
      <c r="A15" s="52">
        <v>5</v>
      </c>
      <c r="B15" s="52" t="s">
        <v>63</v>
      </c>
      <c r="C15" s="60">
        <v>92300</v>
      </c>
      <c r="D15" s="52" t="s">
        <v>70</v>
      </c>
      <c r="E15" s="60">
        <v>69883</v>
      </c>
      <c r="I15" s="52">
        <v>5</v>
      </c>
      <c r="J15" s="60">
        <v>99374.63</v>
      </c>
      <c r="K15" s="60">
        <v>73059</v>
      </c>
      <c r="L15" s="62">
        <f t="shared" si="1"/>
        <v>0.26481235703720357</v>
      </c>
    </row>
    <row r="16" spans="1:12" ht="15.75" thickTop="1" x14ac:dyDescent="0.25">
      <c r="A16" s="54"/>
      <c r="B16" s="54"/>
      <c r="C16" s="54"/>
      <c r="D16" s="54"/>
      <c r="E16" s="54"/>
    </row>
    <row r="17" spans="1:12" ht="15.75" thickBot="1" x14ac:dyDescent="0.3">
      <c r="A17" s="55" t="s">
        <v>79</v>
      </c>
      <c r="B17" s="97" t="s">
        <v>33</v>
      </c>
      <c r="C17" s="97"/>
      <c r="D17" s="97" t="s">
        <v>34</v>
      </c>
      <c r="E17" s="97"/>
      <c r="F17" s="97" t="s">
        <v>86</v>
      </c>
      <c r="G17" s="97"/>
      <c r="I17" s="55" t="s">
        <v>2</v>
      </c>
      <c r="J17" s="97" t="s">
        <v>34</v>
      </c>
      <c r="K17" s="97"/>
      <c r="L17" s="71"/>
    </row>
    <row r="18" spans="1:12" ht="27" thickTop="1" thickBot="1" x14ac:dyDescent="0.3">
      <c r="A18" s="50" t="s">
        <v>78</v>
      </c>
      <c r="B18" s="49" t="s">
        <v>57</v>
      </c>
      <c r="C18" s="49" t="s">
        <v>56</v>
      </c>
      <c r="D18" s="49" t="s">
        <v>57</v>
      </c>
      <c r="E18" s="49" t="s">
        <v>56</v>
      </c>
      <c r="F18" s="49" t="s">
        <v>17</v>
      </c>
      <c r="G18" s="49" t="s">
        <v>96</v>
      </c>
      <c r="I18" s="55" t="s">
        <v>93</v>
      </c>
      <c r="J18" s="52" t="s">
        <v>94</v>
      </c>
      <c r="K18" s="52" t="s">
        <v>95</v>
      </c>
      <c r="L18" s="52" t="s">
        <v>96</v>
      </c>
    </row>
    <row r="19" spans="1:12" ht="15.75" thickTop="1" x14ac:dyDescent="0.25">
      <c r="A19" s="56">
        <v>1</v>
      </c>
      <c r="B19" s="56" t="s">
        <v>59</v>
      </c>
      <c r="C19" s="58">
        <v>10790</v>
      </c>
      <c r="D19" s="56" t="s">
        <v>81</v>
      </c>
      <c r="E19" s="58">
        <v>7955</v>
      </c>
      <c r="F19" s="58">
        <v>7220</v>
      </c>
      <c r="G19" s="61">
        <f>(E19-F19)/E19</f>
        <v>9.2394720301697042E-2</v>
      </c>
      <c r="I19" s="56">
        <v>1</v>
      </c>
      <c r="J19" s="58">
        <v>9395</v>
      </c>
      <c r="K19" s="58">
        <v>8303</v>
      </c>
      <c r="L19" s="61">
        <f>(J19-K19)/J19</f>
        <v>0.11623203831825439</v>
      </c>
    </row>
    <row r="20" spans="1:12" x14ac:dyDescent="0.25">
      <c r="A20" s="56">
        <v>2</v>
      </c>
      <c r="B20" s="56" t="s">
        <v>60</v>
      </c>
      <c r="C20" s="58">
        <v>20800</v>
      </c>
      <c r="D20" s="56" t="s">
        <v>82</v>
      </c>
      <c r="E20" s="58">
        <v>17063</v>
      </c>
      <c r="F20" s="58">
        <v>16539</v>
      </c>
      <c r="G20" s="61">
        <f t="shared" ref="G20:G23" si="2">(E20-F20)/E20</f>
        <v>3.0709722792006094E-2</v>
      </c>
      <c r="I20" s="56">
        <v>2</v>
      </c>
      <c r="J20" s="58">
        <v>17366.169999999998</v>
      </c>
      <c r="K20" s="58">
        <v>16771</v>
      </c>
      <c r="L20" s="61">
        <f t="shared" ref="L20:L23" si="3">(J20-K20)/J20</f>
        <v>3.4271805470060368E-2</v>
      </c>
    </row>
    <row r="21" spans="1:12" x14ac:dyDescent="0.25">
      <c r="A21" s="56">
        <v>3</v>
      </c>
      <c r="B21" s="56" t="s">
        <v>61</v>
      </c>
      <c r="C21" s="58">
        <v>31920</v>
      </c>
      <c r="D21" s="56" t="s">
        <v>83</v>
      </c>
      <c r="E21" s="58">
        <v>27598</v>
      </c>
      <c r="F21" s="58">
        <v>26350</v>
      </c>
      <c r="G21" s="61">
        <f t="shared" si="2"/>
        <v>4.522066816435974E-2</v>
      </c>
      <c r="I21" s="56">
        <v>3</v>
      </c>
      <c r="J21" s="58">
        <v>27418</v>
      </c>
      <c r="K21" s="58">
        <v>25798</v>
      </c>
      <c r="L21" s="61">
        <f t="shared" si="3"/>
        <v>5.908527244875629E-2</v>
      </c>
    </row>
    <row r="22" spans="1:12" x14ac:dyDescent="0.25">
      <c r="A22" s="56">
        <v>4</v>
      </c>
      <c r="B22" s="56" t="s">
        <v>62</v>
      </c>
      <c r="C22" s="58">
        <v>46080</v>
      </c>
      <c r="D22" s="56" t="s">
        <v>84</v>
      </c>
      <c r="E22" s="58">
        <v>43444</v>
      </c>
      <c r="F22" s="58">
        <v>40198</v>
      </c>
      <c r="G22" s="61">
        <f t="shared" si="2"/>
        <v>7.4716876898996407E-2</v>
      </c>
      <c r="I22" s="56">
        <v>4</v>
      </c>
      <c r="J22" s="58">
        <v>44847.64</v>
      </c>
      <c r="K22" s="58">
        <v>39198</v>
      </c>
      <c r="L22" s="61">
        <f t="shared" si="3"/>
        <v>0.12597407578191405</v>
      </c>
    </row>
    <row r="23" spans="1:12" ht="15.75" thickBot="1" x14ac:dyDescent="0.3">
      <c r="A23" s="52">
        <v>5</v>
      </c>
      <c r="B23" s="52" t="s">
        <v>63</v>
      </c>
      <c r="C23" s="60">
        <v>92300</v>
      </c>
      <c r="D23" s="52" t="s">
        <v>73</v>
      </c>
      <c r="E23" s="60">
        <v>87204</v>
      </c>
      <c r="F23" s="60">
        <v>69883</v>
      </c>
      <c r="G23" s="62">
        <f t="shared" si="2"/>
        <v>0.19862620980688958</v>
      </c>
      <c r="I23" s="52">
        <v>5</v>
      </c>
      <c r="J23" s="60">
        <v>95630.9</v>
      </c>
      <c r="K23" s="60">
        <v>69568</v>
      </c>
      <c r="L23" s="62">
        <f t="shared" si="3"/>
        <v>0.27253638729741114</v>
      </c>
    </row>
    <row r="24" spans="1:12" ht="16.5" thickTop="1" thickBot="1" x14ac:dyDescent="0.3">
      <c r="A24" s="52"/>
      <c r="B24" s="52"/>
      <c r="C24" s="60"/>
      <c r="D24" s="52"/>
      <c r="E24" s="60"/>
      <c r="F24" s="60"/>
      <c r="G24" s="62"/>
    </row>
    <row r="25" spans="1:12" ht="27" thickTop="1" thickBot="1" x14ac:dyDescent="0.3">
      <c r="A25" s="55" t="s">
        <v>80</v>
      </c>
      <c r="B25" s="97" t="s">
        <v>33</v>
      </c>
      <c r="C25" s="97"/>
      <c r="D25" s="97" t="s">
        <v>34</v>
      </c>
      <c r="E25" s="97"/>
      <c r="F25" s="97" t="s">
        <v>86</v>
      </c>
      <c r="G25" s="97"/>
      <c r="I25" s="55" t="s">
        <v>1</v>
      </c>
      <c r="J25" s="97" t="s">
        <v>34</v>
      </c>
      <c r="K25" s="97"/>
      <c r="L25" s="71"/>
    </row>
    <row r="26" spans="1:12" ht="27" thickTop="1" thickBot="1" x14ac:dyDescent="0.3">
      <c r="A26" s="55" t="s">
        <v>93</v>
      </c>
      <c r="B26" s="52" t="s">
        <v>57</v>
      </c>
      <c r="C26" s="52" t="s">
        <v>56</v>
      </c>
      <c r="D26" s="52" t="s">
        <v>57</v>
      </c>
      <c r="E26" s="52" t="s">
        <v>56</v>
      </c>
      <c r="F26" s="49" t="s">
        <v>17</v>
      </c>
      <c r="G26" s="49" t="s">
        <v>96</v>
      </c>
      <c r="I26" s="55" t="s">
        <v>93</v>
      </c>
      <c r="J26" s="52" t="s">
        <v>94</v>
      </c>
      <c r="K26" s="52" t="s">
        <v>95</v>
      </c>
      <c r="L26" s="52" t="s">
        <v>96</v>
      </c>
    </row>
    <row r="27" spans="1:12" ht="15.75" thickTop="1" x14ac:dyDescent="0.25">
      <c r="A27" s="56">
        <v>1</v>
      </c>
      <c r="B27" s="56" t="s">
        <v>87</v>
      </c>
      <c r="C27" s="58">
        <v>11180</v>
      </c>
      <c r="D27" s="56" t="s">
        <v>87</v>
      </c>
      <c r="E27" s="58">
        <v>7679</v>
      </c>
      <c r="F27" s="58">
        <v>7220</v>
      </c>
      <c r="G27" s="61">
        <f>(E27-F27)/E27</f>
        <v>5.9773407995832792E-2</v>
      </c>
      <c r="I27" s="56">
        <v>1</v>
      </c>
      <c r="J27" s="58">
        <v>8843</v>
      </c>
      <c r="K27" s="58">
        <v>8424</v>
      </c>
      <c r="L27" s="61">
        <f>(J27-K27)/J27</f>
        <v>4.7382110143616422E-2</v>
      </c>
    </row>
    <row r="28" spans="1:12" x14ac:dyDescent="0.25">
      <c r="A28" s="56">
        <v>2</v>
      </c>
      <c r="B28" s="56" t="s">
        <v>88</v>
      </c>
      <c r="C28" s="58">
        <v>20840</v>
      </c>
      <c r="D28" s="56" t="s">
        <v>88</v>
      </c>
      <c r="E28" s="58">
        <v>18008.54</v>
      </c>
      <c r="F28" s="58">
        <v>16539</v>
      </c>
      <c r="G28" s="61">
        <f t="shared" ref="G28:G31" si="4">(E28-F28)/E28</f>
        <v>8.1602395308003908E-2</v>
      </c>
      <c r="I28" s="56">
        <v>2</v>
      </c>
      <c r="J28" s="58">
        <v>17098</v>
      </c>
      <c r="K28" s="58">
        <v>16396</v>
      </c>
      <c r="L28" s="61">
        <f t="shared" ref="L28:L31" si="5">(J28-K28)/J28</f>
        <v>4.1057433617967015E-2</v>
      </c>
    </row>
    <row r="29" spans="1:12" x14ac:dyDescent="0.25">
      <c r="A29" s="56">
        <v>3</v>
      </c>
      <c r="B29" s="56" t="s">
        <v>89</v>
      </c>
      <c r="C29" s="58">
        <v>31718.46</v>
      </c>
      <c r="D29" s="56" t="s">
        <v>90</v>
      </c>
      <c r="E29" s="58">
        <v>29903</v>
      </c>
      <c r="F29" s="58">
        <v>26350</v>
      </c>
      <c r="G29" s="61">
        <f t="shared" si="4"/>
        <v>0.11881750994883457</v>
      </c>
      <c r="I29" s="56">
        <v>3</v>
      </c>
      <c r="J29" s="58">
        <v>27950</v>
      </c>
      <c r="K29" s="58">
        <v>26107</v>
      </c>
      <c r="L29" s="61">
        <f t="shared" si="5"/>
        <v>6.5939177101967797E-2</v>
      </c>
    </row>
    <row r="30" spans="1:12" x14ac:dyDescent="0.25">
      <c r="A30" s="56">
        <v>4</v>
      </c>
      <c r="B30" s="56" t="s">
        <v>64</v>
      </c>
      <c r="C30" s="58">
        <v>47158.16</v>
      </c>
      <c r="D30" s="56" t="s">
        <v>91</v>
      </c>
      <c r="E30" s="58">
        <v>48635.71</v>
      </c>
      <c r="F30" s="58">
        <v>40198</v>
      </c>
      <c r="G30" s="61">
        <f t="shared" si="4"/>
        <v>0.17348795771666536</v>
      </c>
      <c r="I30" s="56">
        <v>4</v>
      </c>
      <c r="J30" s="58">
        <v>42740.05</v>
      </c>
      <c r="K30" s="58">
        <v>38414</v>
      </c>
      <c r="L30" s="61">
        <f t="shared" si="5"/>
        <v>0.10121771032088177</v>
      </c>
    </row>
    <row r="31" spans="1:12" ht="15.75" thickBot="1" x14ac:dyDescent="0.3">
      <c r="A31" s="52">
        <v>5</v>
      </c>
      <c r="B31" s="52" t="s">
        <v>65</v>
      </c>
      <c r="C31" s="60">
        <v>101785.8</v>
      </c>
      <c r="D31" s="52" t="s">
        <v>92</v>
      </c>
      <c r="E31" s="60">
        <v>112440</v>
      </c>
      <c r="F31" s="60">
        <v>69883</v>
      </c>
      <c r="G31" s="62">
        <f t="shared" si="4"/>
        <v>0.37848630380647458</v>
      </c>
      <c r="I31" s="52">
        <v>5</v>
      </c>
      <c r="J31" s="60">
        <v>79830.5</v>
      </c>
      <c r="K31" s="60">
        <v>65321</v>
      </c>
      <c r="L31" s="62">
        <f t="shared" si="5"/>
        <v>0.18175384095051389</v>
      </c>
    </row>
    <row r="32" spans="1:12" ht="15.75" thickTop="1" x14ac:dyDescent="0.25">
      <c r="A32" s="54"/>
      <c r="B32" s="54"/>
      <c r="C32" s="54"/>
      <c r="D32" s="54"/>
      <c r="E32" s="54"/>
    </row>
    <row r="33" spans="1:12" ht="15.75" thickBot="1" x14ac:dyDescent="0.3">
      <c r="A33" s="54"/>
      <c r="B33" s="54"/>
      <c r="C33" s="54"/>
      <c r="D33" s="54"/>
      <c r="E33" s="54"/>
      <c r="I33" s="55" t="s">
        <v>97</v>
      </c>
      <c r="J33" s="97" t="s">
        <v>34</v>
      </c>
      <c r="K33" s="97"/>
      <c r="L33" s="71"/>
    </row>
    <row r="34" spans="1:12" ht="27" thickTop="1" thickBot="1" x14ac:dyDescent="0.3">
      <c r="A34" s="54"/>
      <c r="B34" s="50" t="s">
        <v>72</v>
      </c>
      <c r="C34" s="50" t="s">
        <v>33</v>
      </c>
      <c r="D34" s="50" t="s">
        <v>40</v>
      </c>
      <c r="E34" s="50" t="s">
        <v>34</v>
      </c>
      <c r="I34" s="55" t="s">
        <v>93</v>
      </c>
      <c r="J34" s="52" t="s">
        <v>94</v>
      </c>
      <c r="K34" s="52" t="s">
        <v>95</v>
      </c>
      <c r="L34" s="52" t="s">
        <v>96</v>
      </c>
    </row>
    <row r="35" spans="1:12" ht="15.75" thickTop="1" x14ac:dyDescent="0.25">
      <c r="A35" s="63" t="s">
        <v>10</v>
      </c>
      <c r="B35" s="58">
        <v>445.46</v>
      </c>
      <c r="C35" s="58">
        <v>445.46</v>
      </c>
      <c r="D35" s="58">
        <v>623</v>
      </c>
      <c r="E35" s="58">
        <v>394.18</v>
      </c>
      <c r="I35" s="56">
        <v>1</v>
      </c>
      <c r="J35" s="58">
        <v>9497</v>
      </c>
      <c r="K35" s="58">
        <v>8800</v>
      </c>
      <c r="L35" s="61">
        <f>(J35-K35)/J35</f>
        <v>7.3391597346530488E-2</v>
      </c>
    </row>
    <row r="36" spans="1:12" x14ac:dyDescent="0.25">
      <c r="A36" s="56" t="s">
        <v>9</v>
      </c>
      <c r="B36" s="58">
        <v>658</v>
      </c>
      <c r="C36" s="58">
        <v>220.39</v>
      </c>
      <c r="D36" s="58">
        <v>229</v>
      </c>
      <c r="E36" s="58">
        <v>17.96</v>
      </c>
      <c r="I36" s="56">
        <v>2</v>
      </c>
      <c r="J36" s="58">
        <v>17388</v>
      </c>
      <c r="K36" s="58">
        <v>16798</v>
      </c>
      <c r="L36" s="61">
        <f t="shared" ref="L36:L39" si="6">(J36-K36)/J36</f>
        <v>3.3931446974925235E-2</v>
      </c>
    </row>
    <row r="37" spans="1:12" ht="15.75" thickBot="1" x14ac:dyDescent="0.3">
      <c r="A37" s="50" t="s">
        <v>71</v>
      </c>
      <c r="B37" s="64">
        <f>SUM(B35:B36)</f>
        <v>1103.46</v>
      </c>
      <c r="C37" s="64">
        <f>SUM(C35:C36)</f>
        <v>665.84999999999991</v>
      </c>
      <c r="D37" s="64">
        <f>SUM(D35:D36)</f>
        <v>852</v>
      </c>
      <c r="E37" s="64">
        <f>SUM(E35:E36)</f>
        <v>412.14</v>
      </c>
      <c r="I37" s="56">
        <v>3</v>
      </c>
      <c r="J37" s="58">
        <v>27557</v>
      </c>
      <c r="K37" s="58">
        <v>26418</v>
      </c>
      <c r="L37" s="61">
        <f t="shared" si="6"/>
        <v>4.1332510795805057E-2</v>
      </c>
    </row>
    <row r="38" spans="1:12" ht="15.75" thickTop="1" x14ac:dyDescent="0.25">
      <c r="I38" s="56">
        <v>4</v>
      </c>
      <c r="J38" s="58">
        <v>44530</v>
      </c>
      <c r="K38" s="58">
        <v>40299</v>
      </c>
      <c r="L38" s="61">
        <f t="shared" si="6"/>
        <v>9.5014596900965642E-2</v>
      </c>
    </row>
    <row r="39" spans="1:12" ht="15.75" thickBot="1" x14ac:dyDescent="0.3">
      <c r="B39" s="50">
        <v>2012</v>
      </c>
      <c r="C39" s="50">
        <v>2013</v>
      </c>
      <c r="D39" s="50" t="s">
        <v>74</v>
      </c>
      <c r="I39" s="52">
        <v>5</v>
      </c>
      <c r="J39" s="60">
        <v>100424</v>
      </c>
      <c r="K39" s="60">
        <v>67994</v>
      </c>
      <c r="L39" s="62">
        <f t="shared" si="6"/>
        <v>0.32293077352027405</v>
      </c>
    </row>
    <row r="40" spans="1:12" ht="26.25" thickTop="1" x14ac:dyDescent="0.25">
      <c r="A40" s="65" t="s">
        <v>75</v>
      </c>
      <c r="B40" s="56">
        <v>1.7</v>
      </c>
      <c r="C40" s="66">
        <v>2.9</v>
      </c>
      <c r="D40" s="56">
        <v>2.2999999999999998</v>
      </c>
    </row>
    <row r="41" spans="1:12" ht="26.25" thickBot="1" x14ac:dyDescent="0.3">
      <c r="A41" s="67" t="s">
        <v>76</v>
      </c>
      <c r="B41" s="52">
        <v>-0.7</v>
      </c>
      <c r="C41" s="68">
        <v>0.8</v>
      </c>
      <c r="D41" s="52">
        <v>0.3</v>
      </c>
    </row>
    <row r="42" spans="1:12" ht="15.75" thickTop="1" x14ac:dyDescent="0.25"/>
  </sheetData>
  <mergeCells count="13">
    <mergeCell ref="B25:C25"/>
    <mergeCell ref="D25:E25"/>
    <mergeCell ref="B9:C9"/>
    <mergeCell ref="D9:E9"/>
    <mergeCell ref="B17:C17"/>
    <mergeCell ref="D17:E17"/>
    <mergeCell ref="J33:K33"/>
    <mergeCell ref="F17:G17"/>
    <mergeCell ref="F25:G25"/>
    <mergeCell ref="J1:K1"/>
    <mergeCell ref="J9:K9"/>
    <mergeCell ref="J17:K17"/>
    <mergeCell ref="J25:K2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17.7109375" style="51" customWidth="1"/>
    <col min="2" max="2" width="15.85546875" style="51" bestFit="1" customWidth="1"/>
    <col min="3" max="3" width="11.7109375" style="51" bestFit="1" customWidth="1"/>
    <col min="4" max="4" width="16.42578125" style="51" bestFit="1" customWidth="1"/>
    <col min="5" max="5" width="16.140625" style="51" bestFit="1" customWidth="1"/>
    <col min="6" max="6" width="13.140625" style="51" bestFit="1" customWidth="1"/>
    <col min="7" max="7" width="16.140625" style="51" bestFit="1" customWidth="1"/>
    <col min="8" max="8" width="9.140625" style="51"/>
    <col min="9" max="9" width="17.5703125" style="51" customWidth="1"/>
    <col min="10" max="10" width="13.140625" style="51" bestFit="1" customWidth="1"/>
    <col min="11" max="11" width="11.5703125" style="51" bestFit="1" customWidth="1"/>
    <col min="12" max="12" width="16.140625" style="51" bestFit="1" customWidth="1"/>
    <col min="13" max="16384" width="9.140625" style="51"/>
  </cols>
  <sheetData>
    <row r="1" spans="1:13" ht="15.75" thickBot="1" x14ac:dyDescent="0.3">
      <c r="A1" s="54" t="s">
        <v>77</v>
      </c>
      <c r="B1" s="80"/>
      <c r="C1" s="80" t="s">
        <v>33</v>
      </c>
      <c r="D1" s="80"/>
      <c r="E1" s="80"/>
      <c r="F1" s="80" t="s">
        <v>34</v>
      </c>
      <c r="G1" s="80"/>
      <c r="I1" s="55" t="s">
        <v>99</v>
      </c>
      <c r="J1" s="97" t="s">
        <v>34</v>
      </c>
      <c r="K1" s="97"/>
      <c r="L1" s="71"/>
    </row>
    <row r="2" spans="1:13" ht="16.5" thickTop="1" thickBot="1" x14ac:dyDescent="0.3">
      <c r="A2" s="55" t="s">
        <v>108</v>
      </c>
      <c r="B2" s="85" t="s">
        <v>10</v>
      </c>
      <c r="C2" s="85" t="s">
        <v>9</v>
      </c>
      <c r="D2" s="85" t="s">
        <v>71</v>
      </c>
      <c r="E2" s="49" t="s">
        <v>10</v>
      </c>
      <c r="F2" s="49" t="s">
        <v>9</v>
      </c>
      <c r="G2" s="49" t="s">
        <v>71</v>
      </c>
      <c r="I2" s="55" t="s">
        <v>107</v>
      </c>
      <c r="J2" s="52" t="s">
        <v>94</v>
      </c>
      <c r="K2" s="52" t="s">
        <v>95</v>
      </c>
      <c r="L2" s="52" t="s">
        <v>96</v>
      </c>
    </row>
    <row r="3" spans="1:13" ht="15.75" thickTop="1" x14ac:dyDescent="0.25">
      <c r="A3" s="56">
        <v>1</v>
      </c>
      <c r="B3" s="81">
        <v>586.4248</v>
      </c>
      <c r="C3" s="81">
        <v>1712.8879999999999</v>
      </c>
      <c r="D3" s="81">
        <f>SUM(B3:C3)</f>
        <v>2299.3127999999997</v>
      </c>
      <c r="E3" s="57">
        <v>235.81479999999999</v>
      </c>
      <c r="F3" s="57">
        <v>21.640440000000002</v>
      </c>
      <c r="G3" s="57">
        <f>SUM(E3:F3)</f>
        <v>257.45524</v>
      </c>
      <c r="I3" s="72" t="s">
        <v>3</v>
      </c>
      <c r="J3" s="73">
        <v>29699</v>
      </c>
      <c r="K3" s="73">
        <v>22235</v>
      </c>
      <c r="L3" s="74">
        <f>(J3-K3)/J3</f>
        <v>0.25132159331964038</v>
      </c>
    </row>
    <row r="4" spans="1:13" x14ac:dyDescent="0.25">
      <c r="A4" s="56">
        <v>2</v>
      </c>
      <c r="B4" s="81">
        <v>3401.9160000000002</v>
      </c>
      <c r="C4" s="81">
        <v>1036.318</v>
      </c>
      <c r="D4" s="81">
        <f>SUM(B4:C4)</f>
        <v>4438.2340000000004</v>
      </c>
      <c r="E4" s="57">
        <v>1218.9549999999999</v>
      </c>
      <c r="F4" s="57">
        <v>24.571079999999998</v>
      </c>
      <c r="G4" s="57">
        <f>SUM(E4:F4)</f>
        <v>1243.5260799999999</v>
      </c>
      <c r="I4" s="56" t="s">
        <v>2</v>
      </c>
      <c r="J4" s="58">
        <v>31736</v>
      </c>
      <c r="K4" s="58">
        <v>26398</v>
      </c>
      <c r="L4" s="61">
        <f t="shared" ref="L4:L6" si="0">(J4-K4)/J4</f>
        <v>0.16820015124779431</v>
      </c>
    </row>
    <row r="5" spans="1:13" x14ac:dyDescent="0.25">
      <c r="A5" s="56">
        <v>3</v>
      </c>
      <c r="B5" s="81">
        <v>6216.6289999999999</v>
      </c>
      <c r="C5" s="81">
        <v>3641.2089999999998</v>
      </c>
      <c r="D5" s="81">
        <f>SUM(B5:C5)</f>
        <v>9857.8379999999997</v>
      </c>
      <c r="E5" s="57">
        <v>4320.3280000000004</v>
      </c>
      <c r="F5" s="57">
        <v>182.6302</v>
      </c>
      <c r="G5" s="57">
        <f>SUM(E5:F5)</f>
        <v>4502.9582</v>
      </c>
      <c r="I5" s="56" t="s">
        <v>1</v>
      </c>
      <c r="J5" s="58">
        <v>26424</v>
      </c>
      <c r="K5" s="58">
        <v>24575</v>
      </c>
      <c r="L5" s="61">
        <f t="shared" si="0"/>
        <v>6.9974265818952469E-2</v>
      </c>
    </row>
    <row r="6" spans="1:13" ht="15.75" thickBot="1" x14ac:dyDescent="0.3">
      <c r="A6" s="56">
        <v>4</v>
      </c>
      <c r="B6" s="81">
        <v>12763.95</v>
      </c>
      <c r="C6" s="81">
        <v>3231.4340000000002</v>
      </c>
      <c r="D6" s="81">
        <f>SUM(B6:C6)</f>
        <v>15995.384000000002</v>
      </c>
      <c r="E6" s="57">
        <v>11498.68</v>
      </c>
      <c r="F6" s="57">
        <v>485.70030000000003</v>
      </c>
      <c r="G6" s="57">
        <f>SUM(E6:F6)</f>
        <v>11984.380300000001</v>
      </c>
      <c r="I6" s="52" t="s">
        <v>97</v>
      </c>
      <c r="J6" s="60">
        <v>25288</v>
      </c>
      <c r="K6" s="60">
        <v>23845</v>
      </c>
      <c r="L6" s="62">
        <f t="shared" si="0"/>
        <v>5.7062638405567856E-2</v>
      </c>
    </row>
    <row r="7" spans="1:13" ht="16.5" thickTop="1" thickBot="1" x14ac:dyDescent="0.3">
      <c r="A7" s="52">
        <v>5</v>
      </c>
      <c r="B7" s="82">
        <v>25529.119999999999</v>
      </c>
      <c r="C7" s="82">
        <v>19576.900000000001</v>
      </c>
      <c r="D7" s="82">
        <f>SUM(B7:C7)</f>
        <v>45106.020000000004</v>
      </c>
      <c r="E7" s="59">
        <v>26422.36</v>
      </c>
      <c r="F7" s="59">
        <v>1796.338</v>
      </c>
      <c r="G7" s="59">
        <f>SUM(E7:F7)</f>
        <v>28218.698</v>
      </c>
      <c r="I7"/>
      <c r="J7"/>
      <c r="K7"/>
      <c r="L7"/>
    </row>
    <row r="8" spans="1:13" ht="15.75" thickTop="1" x14ac:dyDescent="0.25"/>
    <row r="9" spans="1:13" ht="15.75" thickBot="1" x14ac:dyDescent="0.3">
      <c r="A9" s="54" t="s">
        <v>55</v>
      </c>
      <c r="B9" s="80" t="s">
        <v>58</v>
      </c>
      <c r="C9" s="80" t="s">
        <v>98</v>
      </c>
      <c r="D9"/>
      <c r="E9"/>
      <c r="I9" s="54"/>
      <c r="J9" s="50" t="s">
        <v>72</v>
      </c>
      <c r="K9" s="50" t="s">
        <v>33</v>
      </c>
      <c r="L9" s="50" t="s">
        <v>40</v>
      </c>
      <c r="M9" s="50" t="s">
        <v>34</v>
      </c>
    </row>
    <row r="10" spans="1:13" ht="16.5" thickTop="1" thickBot="1" x14ac:dyDescent="0.3">
      <c r="A10" s="55" t="s">
        <v>108</v>
      </c>
      <c r="B10" s="86" t="s">
        <v>17</v>
      </c>
      <c r="C10" s="52" t="s">
        <v>17</v>
      </c>
      <c r="D10"/>
      <c r="E10"/>
      <c r="I10" s="63" t="s">
        <v>10</v>
      </c>
      <c r="J10" s="58">
        <v>445.46</v>
      </c>
      <c r="K10" s="58">
        <v>445.46</v>
      </c>
      <c r="L10" s="58">
        <v>623</v>
      </c>
      <c r="M10" s="58">
        <v>394.18</v>
      </c>
    </row>
    <row r="11" spans="1:13" ht="15.75" thickTop="1" x14ac:dyDescent="0.25">
      <c r="A11" s="56">
        <v>1</v>
      </c>
      <c r="B11" s="83">
        <v>11100</v>
      </c>
      <c r="C11" s="58">
        <v>8316</v>
      </c>
      <c r="D11"/>
      <c r="E11"/>
      <c r="I11" s="56" t="s">
        <v>9</v>
      </c>
      <c r="J11" s="58">
        <v>658</v>
      </c>
      <c r="K11" s="58">
        <v>220.39</v>
      </c>
      <c r="L11" s="58">
        <v>229</v>
      </c>
      <c r="M11" s="58">
        <v>17.96</v>
      </c>
    </row>
    <row r="12" spans="1:13" ht="15.75" thickBot="1" x14ac:dyDescent="0.3">
      <c r="A12" s="56">
        <v>2</v>
      </c>
      <c r="B12" s="83">
        <v>20800</v>
      </c>
      <c r="C12" s="58">
        <v>16919</v>
      </c>
      <c r="D12"/>
      <c r="E12"/>
      <c r="I12" s="50" t="s">
        <v>71</v>
      </c>
      <c r="J12" s="64">
        <f>SUM(J10:J11)</f>
        <v>1103.46</v>
      </c>
      <c r="K12" s="64">
        <f>SUM(K10:K11)</f>
        <v>665.84999999999991</v>
      </c>
      <c r="L12" s="64">
        <f>SUM(L10:L11)</f>
        <v>852</v>
      </c>
      <c r="M12" s="64">
        <f>SUM(M10:M11)</f>
        <v>412.14</v>
      </c>
    </row>
    <row r="13" spans="1:13" ht="15.75" thickTop="1" x14ac:dyDescent="0.25">
      <c r="A13" s="56">
        <v>3</v>
      </c>
      <c r="B13" s="83">
        <v>31500</v>
      </c>
      <c r="C13" s="58">
        <v>27002</v>
      </c>
      <c r="D13"/>
      <c r="E13"/>
    </row>
    <row r="14" spans="1:13" ht="15.75" thickBot="1" x14ac:dyDescent="0.3">
      <c r="A14" s="56">
        <v>4</v>
      </c>
      <c r="B14" s="83">
        <v>46800</v>
      </c>
      <c r="C14" s="58">
        <v>40849</v>
      </c>
      <c r="D14"/>
      <c r="E14"/>
      <c r="J14" s="50">
        <v>2012</v>
      </c>
      <c r="K14" s="50">
        <v>2013</v>
      </c>
      <c r="L14" s="50" t="s">
        <v>74</v>
      </c>
    </row>
    <row r="15" spans="1:13" ht="27" thickTop="1" thickBot="1" x14ac:dyDescent="0.3">
      <c r="A15" s="52">
        <v>5</v>
      </c>
      <c r="B15" s="84">
        <v>100400</v>
      </c>
      <c r="C15" s="60">
        <v>68496</v>
      </c>
      <c r="D15"/>
      <c r="E15"/>
      <c r="I15" s="65" t="s">
        <v>75</v>
      </c>
      <c r="J15" s="56">
        <v>1.7</v>
      </c>
      <c r="K15" s="66">
        <v>2.9</v>
      </c>
      <c r="L15" s="56">
        <v>2.2999999999999998</v>
      </c>
    </row>
    <row r="16" spans="1:13" ht="27" thickTop="1" thickBot="1" x14ac:dyDescent="0.3">
      <c r="A16" s="54"/>
      <c r="B16" s="54"/>
      <c r="C16" s="54"/>
      <c r="D16" s="54"/>
      <c r="E16" s="54"/>
      <c r="I16" s="67" t="s">
        <v>76</v>
      </c>
      <c r="J16" s="52">
        <v>-0.7</v>
      </c>
      <c r="K16" s="68">
        <v>0.8</v>
      </c>
      <c r="L16" s="52">
        <v>0.3</v>
      </c>
    </row>
    <row r="17" spans="1:17" ht="16.5" thickTop="1" thickBot="1" x14ac:dyDescent="0.3">
      <c r="A17" s="55" t="s">
        <v>79</v>
      </c>
      <c r="B17" s="80" t="s">
        <v>33</v>
      </c>
      <c r="C17" s="50" t="s">
        <v>34</v>
      </c>
      <c r="D17" s="97" t="s">
        <v>86</v>
      </c>
      <c r="E17" s="97"/>
      <c r="F17"/>
      <c r="G17"/>
      <c r="I17"/>
      <c r="J17"/>
      <c r="K17"/>
      <c r="L17"/>
    </row>
    <row r="18" spans="1:17" ht="16.5" thickTop="1" thickBot="1" x14ac:dyDescent="0.3">
      <c r="A18" s="55" t="s">
        <v>108</v>
      </c>
      <c r="B18" s="49" t="s">
        <v>56</v>
      </c>
      <c r="C18" s="49" t="s">
        <v>56</v>
      </c>
      <c r="D18" s="49" t="s">
        <v>17</v>
      </c>
      <c r="E18" s="49" t="s">
        <v>96</v>
      </c>
      <c r="F18"/>
      <c r="G18"/>
      <c r="I18" s="55" t="s">
        <v>100</v>
      </c>
      <c r="J18" s="80" t="s">
        <v>34</v>
      </c>
      <c r="K18" s="50"/>
      <c r="L18"/>
    </row>
    <row r="19" spans="1:17" ht="16.5" thickTop="1" thickBot="1" x14ac:dyDescent="0.3">
      <c r="A19" s="56">
        <v>1</v>
      </c>
      <c r="B19" s="58">
        <v>10790</v>
      </c>
      <c r="C19" s="58">
        <v>8870</v>
      </c>
      <c r="D19" s="58">
        <v>8316</v>
      </c>
      <c r="E19" s="61">
        <f>(C19-D19)/C19</f>
        <v>6.2457722660653893E-2</v>
      </c>
      <c r="F19"/>
      <c r="G19"/>
      <c r="I19" s="55" t="s">
        <v>108</v>
      </c>
      <c r="J19" s="49" t="s">
        <v>17</v>
      </c>
      <c r="K19" s="49" t="s">
        <v>42</v>
      </c>
      <c r="L19"/>
    </row>
    <row r="20" spans="1:17" ht="15.75" thickTop="1" x14ac:dyDescent="0.25">
      <c r="A20" s="56">
        <v>2</v>
      </c>
      <c r="B20" s="58">
        <v>20800</v>
      </c>
      <c r="C20" s="58">
        <v>17939</v>
      </c>
      <c r="D20" s="58">
        <v>16919</v>
      </c>
      <c r="E20" s="61">
        <f t="shared" ref="E20:E23" si="1">(C20-D20)/C20</f>
        <v>5.6859356708846648E-2</v>
      </c>
      <c r="F20"/>
      <c r="G20"/>
      <c r="I20" s="75" t="s">
        <v>99</v>
      </c>
      <c r="J20" s="76">
        <v>0</v>
      </c>
      <c r="K20" s="76">
        <v>16728.21</v>
      </c>
      <c r="L20"/>
    </row>
    <row r="21" spans="1:17" x14ac:dyDescent="0.25">
      <c r="A21" s="56">
        <v>3</v>
      </c>
      <c r="B21" s="58">
        <v>31920</v>
      </c>
      <c r="C21" s="58">
        <v>28355</v>
      </c>
      <c r="D21" s="58">
        <v>27002</v>
      </c>
      <c r="E21" s="61">
        <f t="shared" si="1"/>
        <v>4.771645212484571E-2</v>
      </c>
      <c r="F21"/>
      <c r="G21"/>
      <c r="I21" s="56">
        <v>1</v>
      </c>
      <c r="J21" s="77">
        <v>0</v>
      </c>
      <c r="K21" s="77">
        <v>536.1576</v>
      </c>
      <c r="L21"/>
    </row>
    <row r="22" spans="1:17" x14ac:dyDescent="0.25">
      <c r="A22" s="56">
        <v>4</v>
      </c>
      <c r="B22" s="58">
        <v>46080</v>
      </c>
      <c r="C22" s="58">
        <v>45066</v>
      </c>
      <c r="D22" s="58">
        <v>40849</v>
      </c>
      <c r="E22" s="61">
        <f t="shared" si="1"/>
        <v>9.35738694359384E-2</v>
      </c>
      <c r="F22"/>
      <c r="G22"/>
      <c r="I22" s="56">
        <v>2</v>
      </c>
      <c r="J22" s="77">
        <v>0</v>
      </c>
      <c r="K22" s="77">
        <v>1104.6659999999999</v>
      </c>
      <c r="L22"/>
    </row>
    <row r="23" spans="1:17" ht="15.75" thickBot="1" x14ac:dyDescent="0.3">
      <c r="A23" s="52">
        <v>5</v>
      </c>
      <c r="B23" s="60">
        <v>92300</v>
      </c>
      <c r="C23" s="60">
        <v>80200</v>
      </c>
      <c r="D23" s="60">
        <v>68496</v>
      </c>
      <c r="E23" s="62">
        <f t="shared" si="1"/>
        <v>0.14593516209476309</v>
      </c>
      <c r="F23"/>
      <c r="G23"/>
      <c r="I23" s="56">
        <v>3</v>
      </c>
      <c r="J23" s="77">
        <v>0</v>
      </c>
      <c r="K23" s="77">
        <v>2578.364</v>
      </c>
      <c r="L23"/>
    </row>
    <row r="24" spans="1:17" ht="16.5" thickTop="1" thickBot="1" x14ac:dyDescent="0.3">
      <c r="A24" s="52"/>
      <c r="B24" s="52"/>
      <c r="C24" s="60"/>
      <c r="D24" s="52"/>
      <c r="E24" s="60"/>
      <c r="F24"/>
      <c r="G24"/>
      <c r="I24" s="56">
        <v>4</v>
      </c>
      <c r="J24" s="77">
        <v>1316.13</v>
      </c>
      <c r="K24" s="77">
        <v>7593.2849999999999</v>
      </c>
      <c r="L24"/>
    </row>
    <row r="25" spans="1:17" ht="27" thickTop="1" thickBot="1" x14ac:dyDescent="0.3">
      <c r="A25" s="55" t="s">
        <v>80</v>
      </c>
      <c r="B25" s="80" t="s">
        <v>33</v>
      </c>
      <c r="C25" s="50" t="s">
        <v>34</v>
      </c>
      <c r="D25" s="97" t="s">
        <v>86</v>
      </c>
      <c r="E25" s="97"/>
      <c r="F25"/>
      <c r="G25"/>
      <c r="I25" s="52">
        <v>5</v>
      </c>
      <c r="J25" s="78">
        <v>30239.53</v>
      </c>
      <c r="K25" s="78">
        <v>71834.95</v>
      </c>
      <c r="L25"/>
    </row>
    <row r="26" spans="1:17" ht="16.5" thickTop="1" thickBot="1" x14ac:dyDescent="0.3">
      <c r="A26" s="55" t="s">
        <v>108</v>
      </c>
      <c r="B26" s="52" t="s">
        <v>56</v>
      </c>
      <c r="C26" s="52" t="s">
        <v>56</v>
      </c>
      <c r="D26" s="49" t="s">
        <v>17</v>
      </c>
      <c r="E26" s="49" t="s">
        <v>96</v>
      </c>
      <c r="F26"/>
      <c r="G26"/>
      <c r="I26"/>
      <c r="J26"/>
      <c r="K26"/>
      <c r="L26"/>
    </row>
    <row r="27" spans="1:17" ht="16.5" thickTop="1" thickBot="1" x14ac:dyDescent="0.3">
      <c r="A27" s="56">
        <v>1</v>
      </c>
      <c r="B27" s="58">
        <v>11180</v>
      </c>
      <c r="C27" s="58">
        <v>8578.4599999999991</v>
      </c>
      <c r="D27" s="58">
        <v>8316</v>
      </c>
      <c r="E27" s="61">
        <f>(C27-D27)/C27</f>
        <v>3.0595235042186961E-2</v>
      </c>
      <c r="F27"/>
      <c r="G27"/>
      <c r="I27" s="55" t="s">
        <v>108</v>
      </c>
      <c r="J27" s="52" t="s">
        <v>103</v>
      </c>
      <c r="K27" s="52" t="s">
        <v>104</v>
      </c>
      <c r="L27" s="52" t="s">
        <v>4</v>
      </c>
      <c r="O27" s="55"/>
      <c r="P27" s="52" t="s">
        <v>103</v>
      </c>
      <c r="Q27" s="52" t="s">
        <v>104</v>
      </c>
    </row>
    <row r="28" spans="1:17" ht="15.75" thickTop="1" x14ac:dyDescent="0.25">
      <c r="A28" s="56">
        <v>2</v>
      </c>
      <c r="B28" s="58">
        <v>20840</v>
      </c>
      <c r="C28" s="58">
        <v>17853</v>
      </c>
      <c r="D28" s="58">
        <v>16919</v>
      </c>
      <c r="E28" s="61">
        <f t="shared" ref="E28:E31" si="2">(C28-D28)/C28</f>
        <v>5.2316137343863776E-2</v>
      </c>
      <c r="F28"/>
      <c r="G28"/>
      <c r="I28" s="72" t="s">
        <v>3</v>
      </c>
      <c r="J28" s="73">
        <v>14142</v>
      </c>
      <c r="K28" s="73">
        <v>568.21439999999996</v>
      </c>
      <c r="L28" s="79">
        <v>29699</v>
      </c>
      <c r="O28" s="72" t="s">
        <v>3</v>
      </c>
      <c r="P28" s="74">
        <f>J28/L28</f>
        <v>0.47617764907909355</v>
      </c>
      <c r="Q28" s="74">
        <f>K28/L28</f>
        <v>1.9132442169770024E-2</v>
      </c>
    </row>
    <row r="29" spans="1:17" x14ac:dyDescent="0.25">
      <c r="A29" s="56">
        <v>3</v>
      </c>
      <c r="B29" s="58">
        <v>31718.46</v>
      </c>
      <c r="C29" s="58">
        <v>28710.42</v>
      </c>
      <c r="D29" s="58">
        <v>27002</v>
      </c>
      <c r="E29" s="61">
        <f t="shared" si="2"/>
        <v>5.9505224932271922E-2</v>
      </c>
      <c r="F29"/>
      <c r="G29"/>
      <c r="I29" s="56" t="s">
        <v>2</v>
      </c>
      <c r="J29" s="58">
        <v>17999</v>
      </c>
      <c r="K29" s="58">
        <v>0</v>
      </c>
      <c r="L29" s="69">
        <v>31736</v>
      </c>
      <c r="O29" s="56" t="s">
        <v>2</v>
      </c>
      <c r="P29" s="61">
        <f t="shared" ref="P29:P31" si="3">J29/L29</f>
        <v>0.56714771867910263</v>
      </c>
      <c r="Q29" s="61">
        <f t="shared" ref="Q29:Q31" si="4">K29/L29</f>
        <v>0</v>
      </c>
    </row>
    <row r="30" spans="1:17" x14ac:dyDescent="0.25">
      <c r="A30" s="56">
        <v>4</v>
      </c>
      <c r="B30" s="58">
        <v>47158.16</v>
      </c>
      <c r="C30" s="58">
        <v>46524.24</v>
      </c>
      <c r="D30" s="58">
        <v>40849</v>
      </c>
      <c r="E30" s="61">
        <f t="shared" si="2"/>
        <v>0.12198458266056572</v>
      </c>
      <c r="F30"/>
      <c r="G30"/>
      <c r="I30" s="56" t="s">
        <v>1</v>
      </c>
      <c r="J30" s="58">
        <v>16751</v>
      </c>
      <c r="K30" s="58">
        <v>0</v>
      </c>
      <c r="L30" s="69">
        <v>26424</v>
      </c>
      <c r="O30" s="56" t="s">
        <v>1</v>
      </c>
      <c r="P30" s="61">
        <f t="shared" si="3"/>
        <v>0.63393127459884957</v>
      </c>
      <c r="Q30" s="61">
        <f t="shared" si="4"/>
        <v>0</v>
      </c>
    </row>
    <row r="31" spans="1:17" ht="15.75" thickBot="1" x14ac:dyDescent="0.3">
      <c r="A31" s="52">
        <v>5</v>
      </c>
      <c r="B31" s="60">
        <v>101785.8</v>
      </c>
      <c r="C31" s="60">
        <v>103317.5</v>
      </c>
      <c r="D31" s="60">
        <v>68496</v>
      </c>
      <c r="E31" s="62">
        <f t="shared" si="2"/>
        <v>0.33703390035569969</v>
      </c>
      <c r="F31"/>
      <c r="G31"/>
      <c r="I31" s="52" t="s">
        <v>97</v>
      </c>
      <c r="J31" s="60">
        <v>16198</v>
      </c>
      <c r="K31" s="60">
        <v>0</v>
      </c>
      <c r="L31" s="70">
        <v>25288</v>
      </c>
      <c r="O31" s="52" t="s">
        <v>97</v>
      </c>
      <c r="P31" s="62">
        <f t="shared" si="3"/>
        <v>0.64054096804808602</v>
      </c>
      <c r="Q31" s="62">
        <f t="shared" si="4"/>
        <v>0</v>
      </c>
    </row>
    <row r="32" spans="1:17" ht="16.5" thickTop="1" thickBot="1" x14ac:dyDescent="0.3">
      <c r="A32" s="52"/>
      <c r="B32" s="60"/>
      <c r="C32" s="60"/>
      <c r="D32" s="60"/>
      <c r="E32" s="62"/>
      <c r="F32"/>
      <c r="G32"/>
      <c r="I32" s="51" t="s">
        <v>42</v>
      </c>
    </row>
    <row r="33" spans="1:17" ht="16.5" thickTop="1" thickBot="1" x14ac:dyDescent="0.3">
      <c r="A33"/>
      <c r="B33"/>
      <c r="C33"/>
      <c r="D33"/>
      <c r="E33"/>
      <c r="I33" s="55" t="s">
        <v>108</v>
      </c>
      <c r="J33" s="52" t="s">
        <v>103</v>
      </c>
      <c r="K33" s="52" t="s">
        <v>104</v>
      </c>
      <c r="L33" s="52" t="s">
        <v>4</v>
      </c>
      <c r="O33" s="55"/>
      <c r="P33" s="52" t="s">
        <v>103</v>
      </c>
      <c r="Q33" s="52" t="s">
        <v>104</v>
      </c>
    </row>
    <row r="34" spans="1:17" ht="15.75" thickTop="1" x14ac:dyDescent="0.25">
      <c r="A34" t="s">
        <v>17</v>
      </c>
      <c r="E34"/>
      <c r="I34" s="56">
        <v>1</v>
      </c>
      <c r="J34" s="58">
        <v>5875.098</v>
      </c>
      <c r="K34" s="58">
        <v>536.1576</v>
      </c>
      <c r="L34" s="58">
        <v>8578.4599999999991</v>
      </c>
      <c r="O34" s="56">
        <v>1</v>
      </c>
      <c r="P34" s="61">
        <f>J34/L34</f>
        <v>0.68486628136052397</v>
      </c>
      <c r="Q34" s="61">
        <f>K34/L34</f>
        <v>6.2500448798502306E-2</v>
      </c>
    </row>
    <row r="35" spans="1:17" ht="15.75" thickBot="1" x14ac:dyDescent="0.3">
      <c r="A35" s="55" t="s">
        <v>108</v>
      </c>
      <c r="B35" s="80" t="s">
        <v>85</v>
      </c>
      <c r="C35" s="50" t="s">
        <v>101</v>
      </c>
      <c r="D35" s="50" t="s">
        <v>102</v>
      </c>
      <c r="E35"/>
      <c r="I35" s="56">
        <v>2</v>
      </c>
      <c r="J35" s="58">
        <v>14476.97</v>
      </c>
      <c r="K35" s="58">
        <v>1104.6659999999999</v>
      </c>
      <c r="L35" s="58">
        <v>17853</v>
      </c>
      <c r="O35" s="56">
        <v>2</v>
      </c>
      <c r="P35" s="61">
        <f t="shared" ref="P35:P38" si="5">J35/L35</f>
        <v>0.810898448440038</v>
      </c>
      <c r="Q35" s="61">
        <f t="shared" ref="Q35:Q38" si="6">K35/L35</f>
        <v>6.1875651151067045E-2</v>
      </c>
    </row>
    <row r="36" spans="1:17" ht="15.75" thickTop="1" x14ac:dyDescent="0.25">
      <c r="A36" s="56">
        <v>1</v>
      </c>
      <c r="B36" s="58">
        <v>8316</v>
      </c>
      <c r="C36" s="58">
        <v>8870</v>
      </c>
      <c r="D36" s="58">
        <v>8578.4599999999991</v>
      </c>
      <c r="E36"/>
      <c r="I36" s="56">
        <v>3</v>
      </c>
      <c r="J36" s="58">
        <v>19691.55</v>
      </c>
      <c r="K36" s="58">
        <v>2578.364</v>
      </c>
      <c r="L36" s="58">
        <v>28710.42</v>
      </c>
      <c r="O36" s="56">
        <v>3</v>
      </c>
      <c r="P36" s="61">
        <f t="shared" si="5"/>
        <v>0.68586770935430408</v>
      </c>
      <c r="Q36" s="61">
        <f t="shared" si="6"/>
        <v>8.9805861425921327E-2</v>
      </c>
    </row>
    <row r="37" spans="1:17" x14ac:dyDescent="0.25">
      <c r="A37" s="56">
        <v>2</v>
      </c>
      <c r="B37" s="58">
        <v>16919</v>
      </c>
      <c r="C37" s="58">
        <v>17939</v>
      </c>
      <c r="D37" s="58">
        <v>17853</v>
      </c>
      <c r="E37"/>
      <c r="I37" s="56">
        <v>4</v>
      </c>
      <c r="J37" s="58">
        <v>22722.41</v>
      </c>
      <c r="K37" s="58">
        <v>7593.2849999999999</v>
      </c>
      <c r="L37" s="58">
        <v>46524.24</v>
      </c>
      <c r="O37" s="56">
        <v>4</v>
      </c>
      <c r="P37" s="61">
        <f t="shared" si="5"/>
        <v>0.48839938062395005</v>
      </c>
      <c r="Q37" s="61">
        <f t="shared" si="6"/>
        <v>0.16321137110461129</v>
      </c>
    </row>
    <row r="38" spans="1:17" ht="15.75" thickBot="1" x14ac:dyDescent="0.3">
      <c r="A38" s="56">
        <v>3</v>
      </c>
      <c r="B38" s="58">
        <v>27002</v>
      </c>
      <c r="C38" s="58">
        <v>28355</v>
      </c>
      <c r="D38" s="58">
        <v>28710.42</v>
      </c>
      <c r="E38"/>
      <c r="I38" s="52">
        <v>5</v>
      </c>
      <c r="J38" s="60">
        <v>23881.03</v>
      </c>
      <c r="K38" s="60">
        <v>71834.95</v>
      </c>
      <c r="L38" s="60">
        <v>103317.5</v>
      </c>
      <c r="O38" s="52">
        <v>5</v>
      </c>
      <c r="P38" s="62">
        <f t="shared" si="5"/>
        <v>0.2311421588791831</v>
      </c>
      <c r="Q38" s="62">
        <f t="shared" si="6"/>
        <v>0.69528347085440512</v>
      </c>
    </row>
    <row r="39" spans="1:17" ht="15.75" thickTop="1" x14ac:dyDescent="0.25">
      <c r="A39" s="56">
        <v>4</v>
      </c>
      <c r="B39" s="58">
        <v>40849</v>
      </c>
      <c r="C39" s="58">
        <v>45066</v>
      </c>
      <c r="D39" s="58">
        <v>46524.24</v>
      </c>
      <c r="E39"/>
      <c r="I39" t="s">
        <v>42</v>
      </c>
      <c r="J39"/>
      <c r="K39"/>
      <c r="L39"/>
    </row>
    <row r="40" spans="1:17" ht="15.75" thickBot="1" x14ac:dyDescent="0.3">
      <c r="A40" s="52">
        <v>5</v>
      </c>
      <c r="B40" s="60">
        <v>68496</v>
      </c>
      <c r="C40" s="60">
        <v>80200</v>
      </c>
      <c r="D40" s="60">
        <v>103317.5</v>
      </c>
      <c r="E40" s="54"/>
      <c r="I40" s="55" t="s">
        <v>109</v>
      </c>
      <c r="J40" s="52" t="s">
        <v>103</v>
      </c>
      <c r="K40" s="52" t="s">
        <v>104</v>
      </c>
      <c r="L40" s="52" t="s">
        <v>4</v>
      </c>
      <c r="O40" s="55"/>
      <c r="P40" s="52" t="s">
        <v>103</v>
      </c>
      <c r="Q40" s="52" t="s">
        <v>104</v>
      </c>
    </row>
    <row r="41" spans="1:17" ht="15.75" thickTop="1" x14ac:dyDescent="0.25">
      <c r="A41"/>
      <c r="B41"/>
      <c r="C41"/>
      <c r="D41"/>
      <c r="E41"/>
      <c r="I41" s="56">
        <v>1</v>
      </c>
      <c r="J41" s="58">
        <v>5875.098</v>
      </c>
      <c r="K41" s="58">
        <v>536.1576</v>
      </c>
      <c r="L41" s="58">
        <v>8870</v>
      </c>
      <c r="O41" s="56">
        <v>1</v>
      </c>
      <c r="P41" s="61">
        <f>J41/L41</f>
        <v>0.66235603156708001</v>
      </c>
      <c r="Q41" s="61">
        <f>K41/L41</f>
        <v>6.0446178128523112E-2</v>
      </c>
    </row>
    <row r="42" spans="1:17" x14ac:dyDescent="0.25">
      <c r="A42" t="s">
        <v>42</v>
      </c>
      <c r="E42"/>
      <c r="I42" s="56">
        <v>2</v>
      </c>
      <c r="J42" s="58">
        <v>14476.97</v>
      </c>
      <c r="K42" s="58">
        <v>1104.6659999999999</v>
      </c>
      <c r="L42" s="58">
        <v>17939</v>
      </c>
      <c r="O42" s="56">
        <v>2</v>
      </c>
      <c r="P42" s="61">
        <f t="shared" ref="P42:P45" si="7">J42/L42</f>
        <v>0.80701098166007024</v>
      </c>
      <c r="Q42" s="61">
        <f t="shared" ref="Q42:Q45" si="8">K42/L42</f>
        <v>6.1579017782485083E-2</v>
      </c>
    </row>
    <row r="43" spans="1:17" ht="15.75" thickBot="1" x14ac:dyDescent="0.3">
      <c r="A43" s="55" t="s">
        <v>108</v>
      </c>
      <c r="B43" s="80" t="s">
        <v>85</v>
      </c>
      <c r="C43" s="50" t="s">
        <v>101</v>
      </c>
      <c r="D43" s="50" t="s">
        <v>102</v>
      </c>
      <c r="E43"/>
      <c r="I43" s="56">
        <v>3</v>
      </c>
      <c r="J43" s="58">
        <v>19691.55</v>
      </c>
      <c r="K43" s="58">
        <v>2578.364</v>
      </c>
      <c r="L43" s="58">
        <v>28355</v>
      </c>
      <c r="O43" s="56">
        <v>3</v>
      </c>
      <c r="P43" s="61">
        <f t="shared" si="7"/>
        <v>0.69446482101922058</v>
      </c>
      <c r="Q43" s="61">
        <f t="shared" si="8"/>
        <v>9.0931546464468355E-2</v>
      </c>
    </row>
    <row r="44" spans="1:17" ht="15.75" thickTop="1" x14ac:dyDescent="0.25">
      <c r="A44" s="56">
        <v>1</v>
      </c>
      <c r="B44" s="58">
        <v>6728.8389999999999</v>
      </c>
      <c r="C44" s="58">
        <v>8941.4650000000001</v>
      </c>
      <c r="D44" s="58">
        <v>7243.3559999999998</v>
      </c>
      <c r="E44"/>
      <c r="I44" s="56">
        <v>4</v>
      </c>
      <c r="J44" s="58">
        <v>22722.41</v>
      </c>
      <c r="K44" s="58">
        <v>7593.2849999999999</v>
      </c>
      <c r="L44" s="58">
        <v>45066</v>
      </c>
      <c r="O44" s="56">
        <v>4</v>
      </c>
      <c r="P44" s="61">
        <f t="shared" si="7"/>
        <v>0.50420294678915367</v>
      </c>
      <c r="Q44" s="61">
        <f t="shared" si="8"/>
        <v>0.16849254426840635</v>
      </c>
    </row>
    <row r="45" spans="1:17" ht="15.75" thickBot="1" x14ac:dyDescent="0.3">
      <c r="A45" s="56">
        <v>2</v>
      </c>
      <c r="B45" s="58">
        <v>16846.34</v>
      </c>
      <c r="C45" s="58">
        <v>19636.68</v>
      </c>
      <c r="D45" s="58">
        <v>17926.439999999999</v>
      </c>
      <c r="E45"/>
      <c r="I45" s="52">
        <v>5</v>
      </c>
      <c r="J45" s="60">
        <v>23881.03</v>
      </c>
      <c r="K45" s="60">
        <v>71834.95</v>
      </c>
      <c r="L45" s="60">
        <v>80200</v>
      </c>
      <c r="O45" s="52">
        <v>5</v>
      </c>
      <c r="P45" s="62">
        <f t="shared" si="7"/>
        <v>0.29776845386533662</v>
      </c>
      <c r="Q45" s="62">
        <f t="shared" si="8"/>
        <v>0.89569763092269328</v>
      </c>
    </row>
    <row r="46" spans="1:17" ht="15.75" thickTop="1" x14ac:dyDescent="0.25">
      <c r="A46" s="56">
        <v>3</v>
      </c>
      <c r="B46" s="58">
        <v>26548.43</v>
      </c>
      <c r="C46" s="58">
        <v>30958.17</v>
      </c>
      <c r="D46" s="58">
        <v>28944.16</v>
      </c>
      <c r="E46"/>
    </row>
    <row r="47" spans="1:17" x14ac:dyDescent="0.25">
      <c r="A47" s="56">
        <v>4</v>
      </c>
      <c r="B47" s="58">
        <v>40237.879999999997</v>
      </c>
      <c r="C47" s="58">
        <v>47614.01</v>
      </c>
      <c r="D47" s="58">
        <v>47345.47</v>
      </c>
      <c r="E47"/>
      <c r="I47" s="51" t="s">
        <v>42</v>
      </c>
    </row>
    <row r="48" spans="1:17" ht="15.75" thickBot="1" x14ac:dyDescent="0.3">
      <c r="A48" s="52">
        <v>5</v>
      </c>
      <c r="B48" s="60">
        <v>74861.75</v>
      </c>
      <c r="C48" s="60">
        <v>106267</v>
      </c>
      <c r="D48" s="60">
        <v>144900.4</v>
      </c>
      <c r="E48"/>
      <c r="I48" s="55" t="s">
        <v>86</v>
      </c>
      <c r="J48" s="52" t="s">
        <v>103</v>
      </c>
      <c r="K48" s="52" t="s">
        <v>104</v>
      </c>
      <c r="L48" s="52" t="s">
        <v>4</v>
      </c>
      <c r="O48" s="55"/>
      <c r="P48" s="52" t="s">
        <v>103</v>
      </c>
      <c r="Q48" s="52" t="s">
        <v>104</v>
      </c>
    </row>
    <row r="49" spans="1:17" ht="15.75" thickTop="1" x14ac:dyDescent="0.25">
      <c r="E49"/>
      <c r="I49" s="56">
        <v>1</v>
      </c>
      <c r="J49" s="58">
        <v>5875.098</v>
      </c>
      <c r="K49" s="58">
        <v>536.1576</v>
      </c>
      <c r="L49" s="58">
        <v>8316</v>
      </c>
      <c r="O49" s="56">
        <v>1</v>
      </c>
      <c r="P49" s="61">
        <f>J49/L49</f>
        <v>0.70648124098124099</v>
      </c>
      <c r="Q49" s="61">
        <f>K49/L49</f>
        <v>6.4473015873015876E-2</v>
      </c>
    </row>
    <row r="50" spans="1:17" x14ac:dyDescent="0.25">
      <c r="I50" s="56">
        <v>2</v>
      </c>
      <c r="J50" s="58">
        <v>14476.97</v>
      </c>
      <c r="K50" s="58">
        <v>1104.6659999999999</v>
      </c>
      <c r="L50" s="58">
        <v>16919</v>
      </c>
      <c r="O50" s="56">
        <v>2</v>
      </c>
      <c r="P50" s="61">
        <f t="shared" ref="P50:P53" si="9">J50/L50</f>
        <v>0.85566345528695542</v>
      </c>
      <c r="Q50" s="61">
        <f t="shared" ref="Q50:Q53" si="10">K50/L50</f>
        <v>6.529144748507594E-2</v>
      </c>
    </row>
    <row r="51" spans="1:17" x14ac:dyDescent="0.25">
      <c r="A51" t="s">
        <v>105</v>
      </c>
      <c r="I51" s="56">
        <v>3</v>
      </c>
      <c r="J51" s="58">
        <v>19691.55</v>
      </c>
      <c r="K51" s="58">
        <v>2578.364</v>
      </c>
      <c r="L51" s="58">
        <v>27002</v>
      </c>
      <c r="O51" s="56">
        <v>3</v>
      </c>
      <c r="P51" s="61">
        <f t="shared" si="9"/>
        <v>0.72926264721131762</v>
      </c>
      <c r="Q51" s="61">
        <f t="shared" si="10"/>
        <v>9.548788978594179E-2</v>
      </c>
    </row>
    <row r="52" spans="1:17" ht="15.75" thickBot="1" x14ac:dyDescent="0.3">
      <c r="A52" s="55" t="s">
        <v>108</v>
      </c>
      <c r="B52" s="80" t="s">
        <v>85</v>
      </c>
      <c r="C52" s="50" t="s">
        <v>101</v>
      </c>
      <c r="D52" s="50" t="s">
        <v>102</v>
      </c>
      <c r="I52" s="56">
        <v>4</v>
      </c>
      <c r="J52" s="58">
        <v>22722.41</v>
      </c>
      <c r="K52" s="58">
        <v>7593.2849999999999</v>
      </c>
      <c r="L52" s="58">
        <v>40849</v>
      </c>
      <c r="O52" s="56">
        <v>4</v>
      </c>
      <c r="P52" s="61">
        <f t="shared" si="9"/>
        <v>0.55625376386202841</v>
      </c>
      <c r="Q52" s="61">
        <f t="shared" si="10"/>
        <v>0.18588668021248989</v>
      </c>
    </row>
    <row r="53" spans="1:17" ht="16.5" thickTop="1" thickBot="1" x14ac:dyDescent="0.3">
      <c r="A53" s="56">
        <v>1</v>
      </c>
      <c r="B53" s="58">
        <v>0</v>
      </c>
      <c r="C53" s="58">
        <v>0</v>
      </c>
      <c r="D53" s="58">
        <v>0</v>
      </c>
      <c r="I53" s="52">
        <v>5</v>
      </c>
      <c r="J53" s="60">
        <v>23881.03</v>
      </c>
      <c r="K53" s="60">
        <v>71834.95</v>
      </c>
      <c r="L53" s="60">
        <v>68496</v>
      </c>
      <c r="O53" s="52">
        <v>5</v>
      </c>
      <c r="P53" s="62">
        <f t="shared" si="9"/>
        <v>0.34864853422097641</v>
      </c>
      <c r="Q53" s="62">
        <f t="shared" si="10"/>
        <v>1.0487466421396869</v>
      </c>
    </row>
    <row r="54" spans="1:17" ht="15.75" thickTop="1" x14ac:dyDescent="0.25">
      <c r="A54" s="56">
        <v>2</v>
      </c>
      <c r="B54" s="58">
        <v>0</v>
      </c>
      <c r="C54" s="58">
        <v>0</v>
      </c>
      <c r="D54" s="58">
        <v>0</v>
      </c>
    </row>
    <row r="55" spans="1:17" x14ac:dyDescent="0.25">
      <c r="A55" s="56">
        <v>3</v>
      </c>
      <c r="B55" s="58">
        <v>0</v>
      </c>
      <c r="C55" s="58">
        <v>0</v>
      </c>
      <c r="D55" s="58">
        <v>0</v>
      </c>
    </row>
    <row r="56" spans="1:17" x14ac:dyDescent="0.25">
      <c r="A56" s="56">
        <v>4</v>
      </c>
      <c r="B56" s="58">
        <v>0</v>
      </c>
      <c r="C56" s="58">
        <v>0</v>
      </c>
      <c r="D56" s="58">
        <v>1316.13</v>
      </c>
    </row>
    <row r="57" spans="1:17" ht="15.75" thickBot="1" x14ac:dyDescent="0.3">
      <c r="A57" s="52">
        <v>5</v>
      </c>
      <c r="B57" s="60">
        <v>0</v>
      </c>
      <c r="C57" s="60">
        <v>0</v>
      </c>
      <c r="D57" s="60">
        <v>30239.53</v>
      </c>
    </row>
    <row r="58" spans="1:17" ht="15.75" thickTop="1" x14ac:dyDescent="0.25">
      <c r="A58"/>
      <c r="B58"/>
      <c r="C58"/>
      <c r="D58"/>
    </row>
    <row r="59" spans="1:17" x14ac:dyDescent="0.25">
      <c r="A59" t="s">
        <v>106</v>
      </c>
    </row>
    <row r="60" spans="1:17" ht="15.75" thickBot="1" x14ac:dyDescent="0.3">
      <c r="A60" s="55" t="s">
        <v>108</v>
      </c>
      <c r="B60" s="80" t="s">
        <v>85</v>
      </c>
      <c r="C60" s="50" t="s">
        <v>101</v>
      </c>
      <c r="D60" s="50" t="s">
        <v>102</v>
      </c>
    </row>
    <row r="61" spans="1:17" ht="15.75" thickTop="1" x14ac:dyDescent="0.25">
      <c r="A61" s="56">
        <v>1</v>
      </c>
      <c r="B61" s="58">
        <v>217.9418</v>
      </c>
      <c r="C61" s="58">
        <v>2234.2660000000001</v>
      </c>
      <c r="D61" s="58">
        <v>536.1576</v>
      </c>
    </row>
    <row r="62" spans="1:17" x14ac:dyDescent="0.25">
      <c r="A62" s="56">
        <v>2</v>
      </c>
      <c r="B62" s="58">
        <v>381.8073</v>
      </c>
      <c r="C62" s="58">
        <v>2814.915</v>
      </c>
      <c r="D62" s="58">
        <v>1104.6659999999999</v>
      </c>
    </row>
    <row r="63" spans="1:17" x14ac:dyDescent="0.25">
      <c r="A63" s="56">
        <v>3</v>
      </c>
      <c r="B63" s="58">
        <v>542.27430000000004</v>
      </c>
      <c r="C63" s="58">
        <v>4592.375</v>
      </c>
      <c r="D63" s="58">
        <v>2578.364</v>
      </c>
    </row>
    <row r="64" spans="1:17" x14ac:dyDescent="0.25">
      <c r="A64" s="56">
        <v>4</v>
      </c>
      <c r="B64" s="58">
        <v>699.77800000000002</v>
      </c>
      <c r="C64" s="58">
        <v>7861.8270000000002</v>
      </c>
      <c r="D64" s="58">
        <v>7593.2849999999999</v>
      </c>
    </row>
    <row r="65" spans="1:4" ht="15.75" thickBot="1" x14ac:dyDescent="0.3">
      <c r="A65" s="52">
        <v>5</v>
      </c>
      <c r="B65" s="60">
        <v>668.9742</v>
      </c>
      <c r="C65" s="60">
        <v>33201.550000000003</v>
      </c>
      <c r="D65" s="60">
        <v>71834.95</v>
      </c>
    </row>
    <row r="66" spans="1:4" ht="15.75" thickTop="1" x14ac:dyDescent="0.25"/>
  </sheetData>
  <mergeCells count="3">
    <mergeCell ref="J1:K1"/>
    <mergeCell ref="D17:E17"/>
    <mergeCell ref="D25:E2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55" zoomScaleNormal="100" workbookViewId="0">
      <selection activeCell="E15" sqref="E15"/>
    </sheetView>
  </sheetViews>
  <sheetFormatPr defaultRowHeight="15" x14ac:dyDescent="0.25"/>
  <cols>
    <col min="1" max="1" width="17.7109375" style="51" customWidth="1"/>
    <col min="2" max="2" width="15.85546875" style="51" bestFit="1" customWidth="1"/>
    <col min="3" max="3" width="11.7109375" style="51" bestFit="1" customWidth="1"/>
    <col min="4" max="4" width="16.42578125" style="51" bestFit="1" customWidth="1"/>
    <col min="5" max="5" width="16.140625" style="51" bestFit="1" customWidth="1"/>
    <col min="6" max="6" width="13.140625" style="51" bestFit="1" customWidth="1"/>
    <col min="7" max="7" width="16.140625" style="51" bestFit="1" customWidth="1"/>
    <col min="8" max="8" width="9.140625" style="51"/>
    <col min="9" max="9" width="17.5703125" style="51" customWidth="1"/>
    <col min="10" max="10" width="13.140625" style="51" bestFit="1" customWidth="1"/>
    <col min="11" max="11" width="11.5703125" style="51" bestFit="1" customWidth="1"/>
    <col min="12" max="12" width="16.140625" style="51" bestFit="1" customWidth="1"/>
    <col min="13" max="16384" width="9.140625" style="51"/>
  </cols>
  <sheetData>
    <row r="1" spans="1:17" ht="15.75" thickBot="1" x14ac:dyDescent="0.3">
      <c r="A1" s="54" t="s">
        <v>77</v>
      </c>
      <c r="B1" s="87"/>
      <c r="C1" s="87" t="s">
        <v>33</v>
      </c>
      <c r="D1" s="87"/>
      <c r="E1" s="87"/>
      <c r="F1" s="87" t="s">
        <v>34</v>
      </c>
      <c r="G1" s="87"/>
      <c r="I1" s="55" t="s">
        <v>99</v>
      </c>
      <c r="J1" s="97" t="s">
        <v>34</v>
      </c>
      <c r="K1" s="97"/>
      <c r="L1" s="71"/>
      <c r="N1" s="55" t="s">
        <v>99</v>
      </c>
      <c r="O1" s="97" t="s">
        <v>34</v>
      </c>
      <c r="P1" s="97"/>
      <c r="Q1" s="71"/>
    </row>
    <row r="2" spans="1:17" ht="27" thickTop="1" thickBot="1" x14ac:dyDescent="0.3">
      <c r="A2" s="55" t="s">
        <v>110</v>
      </c>
      <c r="B2" s="89" t="s">
        <v>10</v>
      </c>
      <c r="C2" s="89" t="s">
        <v>9</v>
      </c>
      <c r="D2" s="85" t="s">
        <v>71</v>
      </c>
      <c r="E2" s="49" t="s">
        <v>10</v>
      </c>
      <c r="F2" s="49" t="s">
        <v>9</v>
      </c>
      <c r="G2" s="49" t="s">
        <v>71</v>
      </c>
      <c r="I2" s="55" t="s">
        <v>107</v>
      </c>
      <c r="J2" s="52" t="s">
        <v>17</v>
      </c>
      <c r="K2" s="52" t="s">
        <v>95</v>
      </c>
      <c r="L2" s="52" t="s">
        <v>96</v>
      </c>
      <c r="N2" s="55" t="s">
        <v>114</v>
      </c>
      <c r="O2" s="52" t="s">
        <v>17</v>
      </c>
      <c r="P2" s="52" t="s">
        <v>95</v>
      </c>
      <c r="Q2" s="52" t="s">
        <v>96</v>
      </c>
    </row>
    <row r="3" spans="1:17" ht="15.75" thickTop="1" x14ac:dyDescent="0.25">
      <c r="A3" s="56">
        <v>1</v>
      </c>
      <c r="B3" s="90">
        <v>533.30859999999996</v>
      </c>
      <c r="C3" s="90">
        <v>275.20440000000002</v>
      </c>
      <c r="D3" s="81">
        <f>SUM(B3:C3)</f>
        <v>808.51299999999992</v>
      </c>
      <c r="E3" s="57">
        <v>363.82279999999997</v>
      </c>
      <c r="F3" s="57">
        <v>25.302029999999998</v>
      </c>
      <c r="G3" s="57">
        <f>SUM(E3:F3)</f>
        <v>389.12482999999997</v>
      </c>
      <c r="I3" s="72" t="s">
        <v>3</v>
      </c>
      <c r="J3" s="73">
        <v>32268.400000000001</v>
      </c>
      <c r="K3" s="73">
        <v>29551</v>
      </c>
      <c r="L3" s="74">
        <f>(J3-K3)/J3</f>
        <v>8.4212418341163539E-2</v>
      </c>
      <c r="N3" s="72" t="s">
        <v>3</v>
      </c>
      <c r="O3" s="73">
        <v>31853</v>
      </c>
      <c r="P3" s="73">
        <v>29551</v>
      </c>
      <c r="Q3" s="74">
        <f>(O3-P3)/O3</f>
        <v>7.2269487960317708E-2</v>
      </c>
    </row>
    <row r="4" spans="1:17" x14ac:dyDescent="0.25">
      <c r="A4" s="56">
        <v>2</v>
      </c>
      <c r="B4" s="90">
        <v>4107.7340000000004</v>
      </c>
      <c r="C4" s="90">
        <v>287.029</v>
      </c>
      <c r="D4" s="81">
        <f>SUM(B4:C4)</f>
        <v>4394.7630000000008</v>
      </c>
      <c r="E4" s="57">
        <v>1851.2460000000001</v>
      </c>
      <c r="F4" s="57">
        <v>52.033279999999998</v>
      </c>
      <c r="G4" s="57">
        <f>SUM(E4:F4)</f>
        <v>1903.2792800000002</v>
      </c>
      <c r="I4" s="56" t="s">
        <v>2</v>
      </c>
      <c r="J4" s="58">
        <v>30298</v>
      </c>
      <c r="K4" s="58">
        <v>28150</v>
      </c>
      <c r="L4" s="61">
        <f t="shared" ref="L4:L6" si="0">(J4-K4)/J4</f>
        <v>7.0895768697603806E-2</v>
      </c>
      <c r="N4" s="56" t="s">
        <v>2</v>
      </c>
      <c r="O4" s="58">
        <v>31198</v>
      </c>
      <c r="P4" s="58">
        <v>28150</v>
      </c>
      <c r="Q4" s="61">
        <f t="shared" ref="Q4:Q6" si="1">(O4-P4)/O4</f>
        <v>9.7698570421180839E-2</v>
      </c>
    </row>
    <row r="5" spans="1:17" x14ac:dyDescent="0.25">
      <c r="A5" s="56">
        <v>3</v>
      </c>
      <c r="B5" s="90">
        <v>7167.7259999999997</v>
      </c>
      <c r="C5" s="90">
        <v>1657.3630000000001</v>
      </c>
      <c r="D5" s="81">
        <f>SUM(B5:C5)</f>
        <v>8825.0889999999999</v>
      </c>
      <c r="E5" s="57">
        <v>5054.3100000000004</v>
      </c>
      <c r="F5" s="57">
        <v>187.48509999999999</v>
      </c>
      <c r="G5" s="57">
        <f>SUM(E5:F5)</f>
        <v>5241.7951000000003</v>
      </c>
      <c r="I5" s="56" t="s">
        <v>1</v>
      </c>
      <c r="J5" s="58">
        <v>26484.35</v>
      </c>
      <c r="K5" s="58">
        <v>24991</v>
      </c>
      <c r="L5" s="61">
        <f t="shared" si="0"/>
        <v>5.6386129922010496E-2</v>
      </c>
      <c r="N5" s="56" t="s">
        <v>1</v>
      </c>
      <c r="O5" s="58">
        <v>27399</v>
      </c>
      <c r="P5" s="58">
        <v>24991</v>
      </c>
      <c r="Q5" s="61">
        <f t="shared" si="1"/>
        <v>8.788641921238001E-2</v>
      </c>
    </row>
    <row r="6" spans="1:17" ht="15.75" thickBot="1" x14ac:dyDescent="0.3">
      <c r="A6" s="56">
        <v>4</v>
      </c>
      <c r="B6" s="90">
        <v>15267.92</v>
      </c>
      <c r="C6" s="90">
        <v>3819.9850000000001</v>
      </c>
      <c r="D6" s="81">
        <f>SUM(B6:C6)</f>
        <v>19087.904999999999</v>
      </c>
      <c r="E6" s="57">
        <v>12552.96</v>
      </c>
      <c r="F6" s="57">
        <v>557.42790000000002</v>
      </c>
      <c r="G6" s="57">
        <f>SUM(E6:F6)</f>
        <v>13110.3879</v>
      </c>
      <c r="I6" s="52" t="s">
        <v>97</v>
      </c>
      <c r="J6" s="60">
        <v>24610</v>
      </c>
      <c r="K6" s="60">
        <v>22689</v>
      </c>
      <c r="L6" s="62">
        <f t="shared" si="0"/>
        <v>7.8057700121901663E-2</v>
      </c>
      <c r="N6" s="52" t="s">
        <v>97</v>
      </c>
      <c r="O6" s="60">
        <v>24390</v>
      </c>
      <c r="P6" s="60">
        <v>22689</v>
      </c>
      <c r="Q6" s="62">
        <f t="shared" si="1"/>
        <v>6.9741697416974169E-2</v>
      </c>
    </row>
    <row r="7" spans="1:17" ht="16.5" thickTop="1" thickBot="1" x14ac:dyDescent="0.3">
      <c r="A7" s="52">
        <v>5</v>
      </c>
      <c r="B7" s="91">
        <v>33361.9</v>
      </c>
      <c r="C7" s="91">
        <v>19606.87</v>
      </c>
      <c r="D7" s="82">
        <f>SUM(B7:C7)</f>
        <v>52968.770000000004</v>
      </c>
      <c r="E7" s="59">
        <v>29989.83</v>
      </c>
      <c r="F7" s="59">
        <v>2030.3240000000001</v>
      </c>
      <c r="G7" s="59">
        <f>SUM(E7:F7)</f>
        <v>32020.154000000002</v>
      </c>
      <c r="I7"/>
      <c r="J7"/>
      <c r="K7"/>
      <c r="L7"/>
    </row>
    <row r="8" spans="1:17" ht="15.75" thickTop="1" x14ac:dyDescent="0.25"/>
    <row r="9" spans="1:17" ht="15.75" thickBot="1" x14ac:dyDescent="0.3">
      <c r="A9" s="54" t="s">
        <v>77</v>
      </c>
      <c r="B9" s="87" t="s">
        <v>33</v>
      </c>
      <c r="C9" s="87" t="s">
        <v>34</v>
      </c>
      <c r="D9" s="42"/>
      <c r="E9"/>
      <c r="F9"/>
      <c r="G9"/>
      <c r="I9" s="54"/>
      <c r="J9" s="50"/>
      <c r="K9" s="50" t="s">
        <v>33</v>
      </c>
      <c r="L9" s="50" t="s">
        <v>40</v>
      </c>
      <c r="M9" s="50" t="s">
        <v>34</v>
      </c>
    </row>
    <row r="10" spans="1:17" ht="27" thickTop="1" thickBot="1" x14ac:dyDescent="0.3">
      <c r="A10" s="55" t="s">
        <v>110</v>
      </c>
      <c r="B10" s="89" t="s">
        <v>9</v>
      </c>
      <c r="C10" s="49" t="s">
        <v>9</v>
      </c>
      <c r="D10" s="49" t="s">
        <v>112</v>
      </c>
      <c r="E10"/>
      <c r="F10"/>
      <c r="G10"/>
      <c r="I10" s="63" t="s">
        <v>10</v>
      </c>
      <c r="J10" s="58"/>
      <c r="K10" s="58">
        <v>445.46</v>
      </c>
      <c r="L10" s="58">
        <v>623</v>
      </c>
      <c r="M10" s="58">
        <v>394.18</v>
      </c>
    </row>
    <row r="11" spans="1:17" ht="15.75" thickTop="1" x14ac:dyDescent="0.25">
      <c r="A11" s="56">
        <v>1</v>
      </c>
      <c r="B11" s="90">
        <v>275.20440000000002</v>
      </c>
      <c r="C11" s="57">
        <v>25.302029999999998</v>
      </c>
      <c r="D11" s="57">
        <f>B11-C11</f>
        <v>249.90237000000002</v>
      </c>
      <c r="E11"/>
      <c r="F11"/>
      <c r="G11"/>
      <c r="I11" s="56" t="s">
        <v>9</v>
      </c>
      <c r="J11" s="58"/>
      <c r="K11" s="58">
        <v>220.39</v>
      </c>
      <c r="L11" s="58">
        <v>229</v>
      </c>
      <c r="M11" s="58">
        <v>17.96</v>
      </c>
    </row>
    <row r="12" spans="1:17" ht="15.75" thickBot="1" x14ac:dyDescent="0.3">
      <c r="A12" s="56">
        <v>2</v>
      </c>
      <c r="B12" s="90">
        <v>287.029</v>
      </c>
      <c r="C12" s="57">
        <v>52.033279999999998</v>
      </c>
      <c r="D12" s="57">
        <f t="shared" ref="D12:D15" si="2">B12-C12</f>
        <v>234.99572000000001</v>
      </c>
      <c r="E12"/>
      <c r="F12"/>
      <c r="G12"/>
      <c r="I12" s="50" t="s">
        <v>71</v>
      </c>
      <c r="J12" s="64"/>
      <c r="K12" s="64">
        <f>SUM(K10:K11)</f>
        <v>665.84999999999991</v>
      </c>
      <c r="L12" s="64">
        <f>SUM(L10:L11)</f>
        <v>852</v>
      </c>
      <c r="M12" s="64">
        <f>SUM(M10:M11)</f>
        <v>412.14</v>
      </c>
    </row>
    <row r="13" spans="1:17" ht="15.75" thickTop="1" x14ac:dyDescent="0.25">
      <c r="A13" s="56">
        <v>3</v>
      </c>
      <c r="B13" s="90">
        <v>1657.3630000000001</v>
      </c>
      <c r="C13" s="57">
        <v>187.48509999999999</v>
      </c>
      <c r="D13" s="57">
        <f t="shared" si="2"/>
        <v>1469.8779</v>
      </c>
      <c r="E13"/>
      <c r="F13"/>
      <c r="G13"/>
    </row>
    <row r="14" spans="1:17" ht="15.75" thickBot="1" x14ac:dyDescent="0.3">
      <c r="A14" s="56">
        <v>4</v>
      </c>
      <c r="B14" s="90">
        <v>3819.9850000000001</v>
      </c>
      <c r="C14" s="57">
        <v>557.42790000000002</v>
      </c>
      <c r="D14" s="57">
        <f t="shared" si="2"/>
        <v>3262.5571</v>
      </c>
      <c r="E14"/>
      <c r="F14"/>
      <c r="G14"/>
      <c r="J14" s="50">
        <v>2012</v>
      </c>
      <c r="K14" s="50">
        <v>2013</v>
      </c>
      <c r="L14" s="50" t="s">
        <v>74</v>
      </c>
    </row>
    <row r="15" spans="1:17" ht="27" thickTop="1" thickBot="1" x14ac:dyDescent="0.3">
      <c r="A15" s="52">
        <v>5</v>
      </c>
      <c r="B15" s="91">
        <v>19606.87</v>
      </c>
      <c r="C15" s="59">
        <v>2030.3240000000001</v>
      </c>
      <c r="D15" s="59">
        <f t="shared" si="2"/>
        <v>17576.545999999998</v>
      </c>
      <c r="E15"/>
      <c r="F15"/>
      <c r="G15"/>
      <c r="I15" s="65" t="s">
        <v>75</v>
      </c>
      <c r="J15" s="56">
        <v>1.7</v>
      </c>
      <c r="K15" s="66">
        <v>2.9</v>
      </c>
      <c r="L15" s="56">
        <v>2.2999999999999998</v>
      </c>
    </row>
    <row r="16" spans="1:17" ht="27" thickTop="1" thickBot="1" x14ac:dyDescent="0.3">
      <c r="A16" s="54"/>
      <c r="B16" s="54"/>
      <c r="C16" s="54"/>
      <c r="D16" s="54"/>
      <c r="E16" s="54"/>
      <c r="I16" s="67" t="s">
        <v>76</v>
      </c>
      <c r="J16" s="52">
        <v>-0.7</v>
      </c>
      <c r="K16" s="68">
        <v>0.8</v>
      </c>
      <c r="L16" s="52">
        <v>0.3</v>
      </c>
    </row>
    <row r="17" spans="1:17" ht="16.5" thickTop="1" thickBot="1" x14ac:dyDescent="0.3">
      <c r="A17" s="55" t="s">
        <v>79</v>
      </c>
      <c r="B17" s="87"/>
      <c r="C17" s="50" t="s">
        <v>34</v>
      </c>
      <c r="D17" s="97" t="s">
        <v>86</v>
      </c>
      <c r="E17" s="97"/>
      <c r="F17"/>
      <c r="G17"/>
      <c r="I17"/>
      <c r="J17"/>
      <c r="K17"/>
      <c r="L17"/>
    </row>
    <row r="18" spans="1:17" ht="27" thickTop="1" thickBot="1" x14ac:dyDescent="0.3">
      <c r="A18" s="55" t="s">
        <v>110</v>
      </c>
      <c r="B18" s="49"/>
      <c r="C18" s="49" t="s">
        <v>42</v>
      </c>
      <c r="D18" s="49" t="s">
        <v>42</v>
      </c>
      <c r="E18" s="49" t="s">
        <v>96</v>
      </c>
      <c r="F18"/>
      <c r="G18"/>
      <c r="I18" s="55" t="s">
        <v>111</v>
      </c>
      <c r="J18" s="87" t="s">
        <v>33</v>
      </c>
      <c r="K18" s="50"/>
      <c r="L18"/>
    </row>
    <row r="19" spans="1:17" ht="16.5" thickTop="1" thickBot="1" x14ac:dyDescent="0.3">
      <c r="A19" s="56">
        <v>1</v>
      </c>
      <c r="B19" s="58"/>
      <c r="C19" s="58">
        <v>10243</v>
      </c>
      <c r="D19" s="58">
        <v>8764.77</v>
      </c>
      <c r="E19" s="61">
        <f>(C19-D19)/C19</f>
        <v>0.1443161183247095</v>
      </c>
      <c r="F19"/>
      <c r="G19"/>
      <c r="I19" s="55" t="s">
        <v>108</v>
      </c>
      <c r="J19" s="49" t="s">
        <v>17</v>
      </c>
      <c r="K19" s="49" t="s">
        <v>42</v>
      </c>
      <c r="L19"/>
    </row>
    <row r="20" spans="1:17" ht="15.75" thickTop="1" x14ac:dyDescent="0.25">
      <c r="A20" s="56">
        <v>2</v>
      </c>
      <c r="B20" s="58"/>
      <c r="C20" s="58">
        <v>19766</v>
      </c>
      <c r="D20" s="58">
        <v>18024.740000000002</v>
      </c>
      <c r="E20" s="61">
        <f t="shared" ref="E20:E23" si="3">(C20-D20)/C20</f>
        <v>8.8093696246079045E-2</v>
      </c>
      <c r="F20"/>
      <c r="G20"/>
      <c r="I20" s="75" t="s">
        <v>99</v>
      </c>
      <c r="J20" s="76">
        <v>0</v>
      </c>
      <c r="K20" s="76">
        <v>98641.35</v>
      </c>
      <c r="L20"/>
    </row>
    <row r="21" spans="1:17" x14ac:dyDescent="0.25">
      <c r="A21" s="56">
        <v>3</v>
      </c>
      <c r="B21" s="58"/>
      <c r="C21" s="58">
        <v>30210</v>
      </c>
      <c r="D21" s="58">
        <v>27233.02</v>
      </c>
      <c r="E21" s="61">
        <f t="shared" si="3"/>
        <v>9.8542866600463408E-2</v>
      </c>
      <c r="F21"/>
      <c r="G21"/>
      <c r="I21" s="56">
        <v>1</v>
      </c>
      <c r="J21" s="77">
        <v>0</v>
      </c>
      <c r="K21" s="58">
        <v>4108.24</v>
      </c>
      <c r="L21"/>
    </row>
    <row r="22" spans="1:17" x14ac:dyDescent="0.25">
      <c r="A22" s="56">
        <v>4</v>
      </c>
      <c r="B22" s="58"/>
      <c r="C22" s="58">
        <v>44901</v>
      </c>
      <c r="D22" s="58">
        <v>40305.050000000003</v>
      </c>
      <c r="E22" s="61">
        <f t="shared" si="3"/>
        <v>0.10235740852096829</v>
      </c>
      <c r="F22"/>
      <c r="G22"/>
      <c r="I22" s="56">
        <v>2</v>
      </c>
      <c r="J22" s="77">
        <v>0</v>
      </c>
      <c r="K22" s="58">
        <v>11573.65</v>
      </c>
      <c r="L22"/>
    </row>
    <row r="23" spans="1:17" ht="15.75" thickBot="1" x14ac:dyDescent="0.3">
      <c r="A23" s="52">
        <v>5</v>
      </c>
      <c r="B23" s="60"/>
      <c r="C23" s="60">
        <v>96959</v>
      </c>
      <c r="D23" s="60">
        <v>82785.740000000005</v>
      </c>
      <c r="E23" s="62">
        <f t="shared" si="3"/>
        <v>0.14617786899617358</v>
      </c>
      <c r="F23"/>
      <c r="G23"/>
      <c r="I23" s="56">
        <v>3</v>
      </c>
      <c r="J23" s="77">
        <v>0</v>
      </c>
      <c r="K23" s="58">
        <v>32769.410000000003</v>
      </c>
      <c r="L23"/>
    </row>
    <row r="24" spans="1:17" ht="16.5" thickTop="1" thickBot="1" x14ac:dyDescent="0.3">
      <c r="A24" s="52"/>
      <c r="B24" s="52"/>
      <c r="C24" s="60"/>
      <c r="D24" s="52"/>
      <c r="E24" s="60"/>
      <c r="F24"/>
      <c r="G24"/>
      <c r="I24" s="56">
        <v>4</v>
      </c>
      <c r="J24" s="77">
        <v>0</v>
      </c>
      <c r="K24" s="58">
        <v>44656.47</v>
      </c>
      <c r="L24"/>
    </row>
    <row r="25" spans="1:17" ht="27" thickTop="1" thickBot="1" x14ac:dyDescent="0.3">
      <c r="A25" s="55" t="s">
        <v>80</v>
      </c>
      <c r="B25" s="87"/>
      <c r="C25" s="50" t="s">
        <v>34</v>
      </c>
      <c r="D25" s="97" t="s">
        <v>86</v>
      </c>
      <c r="E25" s="97"/>
      <c r="F25"/>
      <c r="G25"/>
      <c r="I25" s="52">
        <v>5</v>
      </c>
      <c r="J25" s="88">
        <v>107000</v>
      </c>
      <c r="K25" s="60">
        <v>400908.5</v>
      </c>
      <c r="L25"/>
    </row>
    <row r="26" spans="1:17" ht="27" thickTop="1" thickBot="1" x14ac:dyDescent="0.3">
      <c r="A26" s="55" t="s">
        <v>110</v>
      </c>
      <c r="B26" s="49" t="s">
        <v>42</v>
      </c>
      <c r="C26" s="49" t="s">
        <v>42</v>
      </c>
      <c r="D26" s="49" t="s">
        <v>42</v>
      </c>
      <c r="E26" s="49" t="s">
        <v>96</v>
      </c>
      <c r="F26"/>
      <c r="G26"/>
      <c r="I26"/>
      <c r="J26"/>
      <c r="K26"/>
      <c r="L26"/>
    </row>
    <row r="27" spans="1:17" ht="16.5" thickTop="1" thickBot="1" x14ac:dyDescent="0.3">
      <c r="A27" s="56">
        <v>1</v>
      </c>
      <c r="B27" s="58">
        <v>8764.77</v>
      </c>
      <c r="C27" s="58">
        <v>9103</v>
      </c>
      <c r="D27" s="58">
        <v>8764.77</v>
      </c>
      <c r="E27" s="61">
        <f>(C27-D27)/C27</f>
        <v>3.7155882676040815E-2</v>
      </c>
      <c r="F27"/>
      <c r="G27"/>
      <c r="I27" s="55" t="s">
        <v>108</v>
      </c>
      <c r="J27" s="52" t="s">
        <v>103</v>
      </c>
      <c r="K27" s="52" t="s">
        <v>104</v>
      </c>
      <c r="L27" s="52" t="s">
        <v>4</v>
      </c>
      <c r="O27" s="55"/>
      <c r="P27" s="52" t="s">
        <v>103</v>
      </c>
      <c r="Q27" s="52" t="s">
        <v>104</v>
      </c>
    </row>
    <row r="28" spans="1:17" ht="15.75" thickTop="1" x14ac:dyDescent="0.25">
      <c r="A28" s="56">
        <v>2</v>
      </c>
      <c r="B28" s="58">
        <v>18024.740000000002</v>
      </c>
      <c r="C28" s="58">
        <v>18842</v>
      </c>
      <c r="D28" s="58">
        <v>18024.740000000002</v>
      </c>
      <c r="E28" s="61">
        <f t="shared" ref="E28:E31" si="4">(C28-D28)/C28</f>
        <v>4.3374376393164125E-2</v>
      </c>
      <c r="F28"/>
      <c r="G28"/>
      <c r="I28" s="72" t="s">
        <v>3</v>
      </c>
      <c r="J28" s="73">
        <v>17999</v>
      </c>
      <c r="K28" s="73">
        <v>0</v>
      </c>
      <c r="L28" s="79">
        <v>30634</v>
      </c>
      <c r="O28" s="72" t="s">
        <v>3</v>
      </c>
      <c r="P28" s="74">
        <f>J28/L28</f>
        <v>0.58754978128876412</v>
      </c>
      <c r="Q28" s="74">
        <f>K28/L28</f>
        <v>0</v>
      </c>
    </row>
    <row r="29" spans="1:17" x14ac:dyDescent="0.25">
      <c r="A29" s="56">
        <v>3</v>
      </c>
      <c r="B29" s="58">
        <v>27233.02</v>
      </c>
      <c r="C29" s="58">
        <v>28840</v>
      </c>
      <c r="D29" s="58">
        <v>27233.02</v>
      </c>
      <c r="E29" s="61">
        <f t="shared" si="4"/>
        <v>5.5720527045769748E-2</v>
      </c>
      <c r="F29"/>
      <c r="G29"/>
      <c r="I29" s="56" t="s">
        <v>2</v>
      </c>
      <c r="J29" s="58">
        <v>18199</v>
      </c>
      <c r="K29" s="58">
        <v>0</v>
      </c>
      <c r="L29" s="69">
        <v>32576.19</v>
      </c>
      <c r="O29" s="56" t="s">
        <v>2</v>
      </c>
      <c r="P29" s="61">
        <f t="shared" ref="P29:P31" si="5">J29/L29</f>
        <v>0.55865956086331769</v>
      </c>
      <c r="Q29" s="61">
        <f t="shared" ref="Q29:Q31" si="6">K29/L29</f>
        <v>0</v>
      </c>
    </row>
    <row r="30" spans="1:17" x14ac:dyDescent="0.25">
      <c r="A30" s="56">
        <v>4</v>
      </c>
      <c r="B30" s="58">
        <v>40305.050000000003</v>
      </c>
      <c r="C30" s="58">
        <v>43870</v>
      </c>
      <c r="D30" s="58">
        <v>40305.050000000003</v>
      </c>
      <c r="E30" s="61">
        <f t="shared" si="4"/>
        <v>8.1261682242990588E-2</v>
      </c>
      <c r="F30"/>
      <c r="G30"/>
      <c r="I30" s="56" t="s">
        <v>1</v>
      </c>
      <c r="J30" s="58">
        <v>16439</v>
      </c>
      <c r="K30" s="58">
        <v>0</v>
      </c>
      <c r="L30" s="69">
        <v>28558</v>
      </c>
      <c r="O30" s="56" t="s">
        <v>1</v>
      </c>
      <c r="P30" s="61">
        <f t="shared" si="5"/>
        <v>0.57563554870789269</v>
      </c>
      <c r="Q30" s="61">
        <f t="shared" si="6"/>
        <v>0</v>
      </c>
    </row>
    <row r="31" spans="1:17" ht="15.75" thickBot="1" x14ac:dyDescent="0.3">
      <c r="A31" s="52">
        <v>5</v>
      </c>
      <c r="B31" s="60">
        <v>82785.740000000005</v>
      </c>
      <c r="C31" s="60">
        <v>105161</v>
      </c>
      <c r="D31" s="60">
        <v>82785.740000000005</v>
      </c>
      <c r="E31" s="62">
        <f t="shared" si="4"/>
        <v>0.2127714647064976</v>
      </c>
      <c r="F31"/>
      <c r="G31"/>
      <c r="I31" s="52" t="s">
        <v>97</v>
      </c>
      <c r="J31" s="60">
        <v>15718</v>
      </c>
      <c r="K31" s="60">
        <v>0</v>
      </c>
      <c r="L31" s="70">
        <v>26204</v>
      </c>
      <c r="O31" s="52" t="s">
        <v>97</v>
      </c>
      <c r="P31" s="62">
        <f t="shared" si="5"/>
        <v>0.59983208670431998</v>
      </c>
      <c r="Q31" s="62">
        <f t="shared" si="6"/>
        <v>0</v>
      </c>
    </row>
    <row r="32" spans="1:17" ht="16.5" thickTop="1" thickBot="1" x14ac:dyDescent="0.3">
      <c r="A32" s="52"/>
      <c r="B32" s="60"/>
      <c r="C32" s="60"/>
      <c r="D32" s="60"/>
      <c r="E32" s="62"/>
      <c r="F32"/>
      <c r="G32"/>
    </row>
    <row r="33" spans="1:17" ht="16.5" thickTop="1" thickBot="1" x14ac:dyDescent="0.3">
      <c r="A33"/>
      <c r="B33"/>
      <c r="C33"/>
      <c r="D33"/>
      <c r="E33"/>
      <c r="I33" s="55" t="s">
        <v>108</v>
      </c>
      <c r="J33" s="52" t="s">
        <v>103</v>
      </c>
      <c r="K33" s="52" t="s">
        <v>104</v>
      </c>
      <c r="L33" s="52" t="s">
        <v>4</v>
      </c>
      <c r="O33" s="55"/>
      <c r="P33" s="52" t="s">
        <v>103</v>
      </c>
      <c r="Q33" s="52" t="s">
        <v>104</v>
      </c>
    </row>
    <row r="34" spans="1:17" ht="15.75" thickTop="1" x14ac:dyDescent="0.25">
      <c r="A34" t="s">
        <v>52</v>
      </c>
      <c r="E34"/>
      <c r="I34" s="56">
        <v>1</v>
      </c>
      <c r="J34" s="58">
        <v>7812.4250000000002</v>
      </c>
      <c r="K34" s="58">
        <v>277.97399999999999</v>
      </c>
      <c r="L34" s="58">
        <v>9103</v>
      </c>
      <c r="O34" s="56">
        <v>1</v>
      </c>
      <c r="P34" s="61">
        <f>J34/L34</f>
        <v>0.85822531033725147</v>
      </c>
      <c r="Q34" s="61">
        <f>K34/L34</f>
        <v>3.0536526419861584E-2</v>
      </c>
    </row>
    <row r="35" spans="1:17" ht="26.25" thickBot="1" x14ac:dyDescent="0.3">
      <c r="A35" s="55" t="s">
        <v>110</v>
      </c>
      <c r="B35" s="87" t="s">
        <v>85</v>
      </c>
      <c r="C35" s="50" t="s">
        <v>101</v>
      </c>
      <c r="D35" s="50" t="s">
        <v>102</v>
      </c>
      <c r="E35"/>
      <c r="I35" s="56">
        <v>2</v>
      </c>
      <c r="J35" s="58">
        <v>15522.94</v>
      </c>
      <c r="K35" s="58">
        <v>600.00009999999997</v>
      </c>
      <c r="L35" s="58">
        <v>18842</v>
      </c>
      <c r="O35" s="56">
        <v>2</v>
      </c>
      <c r="P35" s="61">
        <f t="shared" ref="P35:P38" si="7">J35/L35</f>
        <v>0.8238477868591445</v>
      </c>
      <c r="Q35" s="61">
        <f t="shared" ref="Q35:Q38" si="8">K35/L35</f>
        <v>3.1843758624349856E-2</v>
      </c>
    </row>
    <row r="36" spans="1:17" ht="15.75" thickTop="1" x14ac:dyDescent="0.25">
      <c r="A36" s="56">
        <v>1</v>
      </c>
      <c r="B36" s="58">
        <v>9167.9529999999995</v>
      </c>
      <c r="C36" s="58">
        <v>10243</v>
      </c>
      <c r="D36" s="58">
        <v>9103</v>
      </c>
      <c r="E36"/>
      <c r="I36" s="56">
        <v>3</v>
      </c>
      <c r="J36" s="58">
        <v>20629.91</v>
      </c>
      <c r="K36" s="58">
        <v>1369.96</v>
      </c>
      <c r="L36" s="58">
        <v>28840</v>
      </c>
      <c r="O36" s="56">
        <v>3</v>
      </c>
      <c r="P36" s="61">
        <f t="shared" si="7"/>
        <v>0.71532281553398058</v>
      </c>
      <c r="Q36" s="61">
        <f t="shared" si="8"/>
        <v>4.7502080443828018E-2</v>
      </c>
    </row>
    <row r="37" spans="1:17" x14ac:dyDescent="0.25">
      <c r="A37" s="56">
        <v>2</v>
      </c>
      <c r="B37" s="58">
        <v>18755.740000000002</v>
      </c>
      <c r="C37" s="58">
        <v>19766</v>
      </c>
      <c r="D37" s="58">
        <v>18842</v>
      </c>
      <c r="E37"/>
      <c r="I37" s="56">
        <v>4</v>
      </c>
      <c r="J37" s="58">
        <v>22537.31</v>
      </c>
      <c r="K37" s="58">
        <v>3966.1660000000002</v>
      </c>
      <c r="L37" s="58">
        <v>43870</v>
      </c>
      <c r="O37" s="56">
        <v>4</v>
      </c>
      <c r="P37" s="61">
        <f t="shared" si="7"/>
        <v>0.51372942785502629</v>
      </c>
      <c r="Q37" s="61">
        <f t="shared" si="8"/>
        <v>9.0407248689309327E-2</v>
      </c>
    </row>
    <row r="38" spans="1:17" ht="15.75" thickBot="1" x14ac:dyDescent="0.3">
      <c r="A38" s="56">
        <v>3</v>
      </c>
      <c r="B38" s="58">
        <v>28392.65</v>
      </c>
      <c r="C38" s="58">
        <v>30210</v>
      </c>
      <c r="D38" s="58">
        <v>28840</v>
      </c>
      <c r="E38"/>
      <c r="I38" s="52">
        <v>5</v>
      </c>
      <c r="J38" s="60">
        <v>24656.54</v>
      </c>
      <c r="K38" s="60">
        <v>25104.98</v>
      </c>
      <c r="L38" s="60">
        <v>105161</v>
      </c>
      <c r="O38" s="52">
        <v>5</v>
      </c>
      <c r="P38" s="62">
        <f t="shared" si="7"/>
        <v>0.23446467796996986</v>
      </c>
      <c r="Q38" s="62">
        <f t="shared" si="8"/>
        <v>0.23872899649109461</v>
      </c>
    </row>
    <row r="39" spans="1:17" ht="15.75" thickTop="1" x14ac:dyDescent="0.25">
      <c r="A39" s="56">
        <v>4</v>
      </c>
      <c r="B39" s="58">
        <v>40811.69</v>
      </c>
      <c r="C39" s="58">
        <v>44901</v>
      </c>
      <c r="D39" s="58">
        <v>43870</v>
      </c>
      <c r="E39"/>
      <c r="I39"/>
      <c r="J39"/>
      <c r="K39"/>
      <c r="L39"/>
    </row>
    <row r="40" spans="1:17" ht="15.75" thickBot="1" x14ac:dyDescent="0.3">
      <c r="A40" s="52">
        <v>5</v>
      </c>
      <c r="B40" s="60">
        <v>79961</v>
      </c>
      <c r="C40" s="60">
        <v>96959</v>
      </c>
      <c r="D40" s="60">
        <v>105161</v>
      </c>
      <c r="E40" s="54"/>
      <c r="I40" s="55" t="s">
        <v>109</v>
      </c>
      <c r="J40" s="52" t="s">
        <v>103</v>
      </c>
      <c r="K40" s="52" t="s">
        <v>104</v>
      </c>
      <c r="L40" s="52" t="s">
        <v>4</v>
      </c>
      <c r="O40" s="55"/>
      <c r="P40" s="52" t="s">
        <v>103</v>
      </c>
      <c r="Q40" s="52" t="s">
        <v>104</v>
      </c>
    </row>
    <row r="41" spans="1:17" ht="15.75" thickTop="1" x14ac:dyDescent="0.25">
      <c r="E41"/>
      <c r="I41" s="56">
        <v>1</v>
      </c>
      <c r="J41" s="58">
        <v>7812.4250000000002</v>
      </c>
      <c r="K41" s="58">
        <v>277.97399999999999</v>
      </c>
      <c r="L41" s="58">
        <v>9309.3220000000001</v>
      </c>
      <c r="O41" s="56">
        <v>1</v>
      </c>
      <c r="P41" s="61">
        <f>J41/L41</f>
        <v>0.83920450920056266</v>
      </c>
      <c r="Q41" s="61">
        <f>K41/L41</f>
        <v>2.9859747036357749E-2</v>
      </c>
    </row>
    <row r="42" spans="1:17" x14ac:dyDescent="0.25">
      <c r="E42"/>
      <c r="I42" s="56">
        <v>2</v>
      </c>
      <c r="J42" s="58">
        <v>15522.94</v>
      </c>
      <c r="K42" s="58">
        <v>600.00009999999997</v>
      </c>
      <c r="L42" s="58">
        <v>19314.62</v>
      </c>
      <c r="O42" s="56">
        <v>2</v>
      </c>
      <c r="P42" s="61">
        <f t="shared" ref="P42:P45" si="9">J42/L42</f>
        <v>0.80368860479781645</v>
      </c>
      <c r="Q42" s="61">
        <f t="shared" ref="Q42:Q45" si="10">K42/L42</f>
        <v>3.106455627912949E-2</v>
      </c>
    </row>
    <row r="43" spans="1:17" x14ac:dyDescent="0.25">
      <c r="A43" t="s">
        <v>105</v>
      </c>
      <c r="E43"/>
      <c r="I43" s="56">
        <v>3</v>
      </c>
      <c r="J43" s="58">
        <v>20629.91</v>
      </c>
      <c r="K43" s="58">
        <v>1369.96</v>
      </c>
      <c r="L43" s="58">
        <v>29655.33</v>
      </c>
      <c r="O43" s="56">
        <v>3</v>
      </c>
      <c r="P43" s="61">
        <f t="shared" si="9"/>
        <v>0.69565605913001127</v>
      </c>
      <c r="Q43" s="61">
        <f t="shared" si="10"/>
        <v>4.6196080097574366E-2</v>
      </c>
    </row>
    <row r="44" spans="1:17" ht="26.25" thickBot="1" x14ac:dyDescent="0.3">
      <c r="A44" s="55" t="s">
        <v>110</v>
      </c>
      <c r="B44" s="87" t="s">
        <v>85</v>
      </c>
      <c r="C44" s="50" t="s">
        <v>101</v>
      </c>
      <c r="D44" s="50" t="s">
        <v>102</v>
      </c>
      <c r="E44"/>
      <c r="I44" s="56">
        <v>4</v>
      </c>
      <c r="J44" s="58">
        <v>22537.31</v>
      </c>
      <c r="K44" s="58">
        <v>3966.1660000000002</v>
      </c>
      <c r="L44" s="58">
        <v>44839.97</v>
      </c>
      <c r="O44" s="56">
        <v>4</v>
      </c>
      <c r="P44" s="61">
        <f t="shared" si="9"/>
        <v>0.50261652717430449</v>
      </c>
      <c r="Q44" s="61">
        <f t="shared" si="10"/>
        <v>8.8451575681250463E-2</v>
      </c>
    </row>
    <row r="45" spans="1:17" ht="16.5" thickTop="1" thickBot="1" x14ac:dyDescent="0.3">
      <c r="A45" s="56">
        <v>1</v>
      </c>
      <c r="B45" s="58">
        <v>0</v>
      </c>
      <c r="C45" s="58">
        <v>0</v>
      </c>
      <c r="D45" s="58">
        <v>0</v>
      </c>
      <c r="E45"/>
      <c r="I45" s="52">
        <v>5</v>
      </c>
      <c r="J45" s="60">
        <v>24656.54</v>
      </c>
      <c r="K45" s="60">
        <v>25104.98</v>
      </c>
      <c r="L45" s="60">
        <v>99011.81</v>
      </c>
      <c r="O45" s="52">
        <v>5</v>
      </c>
      <c r="P45" s="62">
        <f t="shared" si="9"/>
        <v>0.24902625252482508</v>
      </c>
      <c r="Q45" s="62">
        <f t="shared" si="10"/>
        <v>0.25355540919815528</v>
      </c>
    </row>
    <row r="46" spans="1:17" ht="15.75" thickTop="1" x14ac:dyDescent="0.25">
      <c r="A46" s="56">
        <v>2</v>
      </c>
      <c r="B46" s="58">
        <v>0</v>
      </c>
      <c r="C46" s="58">
        <v>0</v>
      </c>
      <c r="D46" s="58">
        <v>0</v>
      </c>
      <c r="E46"/>
    </row>
    <row r="47" spans="1:17" x14ac:dyDescent="0.25">
      <c r="A47" s="56">
        <v>3</v>
      </c>
      <c r="B47" s="58">
        <v>0</v>
      </c>
      <c r="C47" s="58">
        <v>0</v>
      </c>
      <c r="D47" s="58">
        <v>0</v>
      </c>
      <c r="E47"/>
    </row>
    <row r="48" spans="1:17" ht="15.75" thickBot="1" x14ac:dyDescent="0.3">
      <c r="A48" s="56">
        <v>4</v>
      </c>
      <c r="B48" s="58">
        <v>0</v>
      </c>
      <c r="C48" s="58">
        <v>0</v>
      </c>
      <c r="D48" s="58"/>
      <c r="E48"/>
      <c r="I48" s="55" t="s">
        <v>86</v>
      </c>
      <c r="J48" s="52" t="s">
        <v>103</v>
      </c>
      <c r="K48" s="52" t="s">
        <v>104</v>
      </c>
      <c r="L48" s="52" t="s">
        <v>4</v>
      </c>
      <c r="O48" s="55"/>
      <c r="P48" s="52" t="s">
        <v>103</v>
      </c>
      <c r="Q48" s="52" t="s">
        <v>104</v>
      </c>
    </row>
    <row r="49" spans="1:17" ht="16.5" thickTop="1" thickBot="1" x14ac:dyDescent="0.3">
      <c r="A49" s="52">
        <v>5</v>
      </c>
      <c r="B49" s="60">
        <v>0</v>
      </c>
      <c r="C49" s="60">
        <v>0</v>
      </c>
      <c r="D49" s="60">
        <v>1925.568</v>
      </c>
      <c r="E49"/>
      <c r="I49" s="56">
        <v>1</v>
      </c>
      <c r="J49" s="58">
        <v>7812.4250000000002</v>
      </c>
      <c r="K49" s="58">
        <v>277.97399999999999</v>
      </c>
      <c r="L49" s="58">
        <v>8764.77</v>
      </c>
      <c r="O49" s="56">
        <v>1</v>
      </c>
      <c r="P49" s="61">
        <f>J49/L49</f>
        <v>0.89134398278562921</v>
      </c>
      <c r="Q49" s="61">
        <f>K49/L49</f>
        <v>3.1714922353923716E-2</v>
      </c>
    </row>
    <row r="50" spans="1:17" ht="15.75" thickTop="1" x14ac:dyDescent="0.25">
      <c r="A50"/>
      <c r="B50"/>
      <c r="C50"/>
      <c r="D50"/>
      <c r="I50" s="56">
        <v>2</v>
      </c>
      <c r="J50" s="58">
        <v>15522.94</v>
      </c>
      <c r="K50" s="58">
        <v>600.00009999999997</v>
      </c>
      <c r="L50" s="58">
        <v>18024.740000000002</v>
      </c>
      <c r="O50" s="56">
        <v>2</v>
      </c>
      <c r="P50" s="61">
        <f t="shared" ref="P50:P53" si="11">J50/L50</f>
        <v>0.86120188141410081</v>
      </c>
      <c r="Q50" s="61">
        <f t="shared" ref="Q50:Q53" si="12">K50/L50</f>
        <v>3.3287586949936582E-2</v>
      </c>
    </row>
    <row r="51" spans="1:17" x14ac:dyDescent="0.25">
      <c r="A51" t="s">
        <v>106</v>
      </c>
      <c r="I51" s="56">
        <v>3</v>
      </c>
      <c r="J51" s="58">
        <v>20629.91</v>
      </c>
      <c r="K51" s="58">
        <v>1369.96</v>
      </c>
      <c r="L51" s="58">
        <v>27233.02</v>
      </c>
      <c r="O51" s="56">
        <v>3</v>
      </c>
      <c r="P51" s="61">
        <f t="shared" si="11"/>
        <v>0.75753295080751237</v>
      </c>
      <c r="Q51" s="61">
        <f t="shared" si="12"/>
        <v>5.0305107549585025E-2</v>
      </c>
    </row>
    <row r="52" spans="1:17" ht="26.25" thickBot="1" x14ac:dyDescent="0.3">
      <c r="A52" s="55" t="s">
        <v>110</v>
      </c>
      <c r="B52" s="87" t="s">
        <v>85</v>
      </c>
      <c r="C52" s="50" t="s">
        <v>101</v>
      </c>
      <c r="D52" s="50" t="s">
        <v>102</v>
      </c>
      <c r="I52" s="56">
        <v>4</v>
      </c>
      <c r="J52" s="58">
        <v>22537.31</v>
      </c>
      <c r="K52" s="58">
        <v>3966.1660000000002</v>
      </c>
      <c r="L52" s="58">
        <v>40305.050000000003</v>
      </c>
      <c r="O52" s="56">
        <v>4</v>
      </c>
      <c r="P52" s="61">
        <f t="shared" si="11"/>
        <v>0.55916839205012769</v>
      </c>
      <c r="Q52" s="61">
        <f t="shared" si="12"/>
        <v>9.8403698792086838E-2</v>
      </c>
    </row>
    <row r="53" spans="1:17" ht="16.5" thickTop="1" thickBot="1" x14ac:dyDescent="0.3">
      <c r="A53" s="56">
        <v>1</v>
      </c>
      <c r="B53" s="57">
        <v>31.67146</v>
      </c>
      <c r="C53" s="58">
        <v>166.67070000000001</v>
      </c>
      <c r="D53" s="58">
        <v>277.97399999999999</v>
      </c>
      <c r="I53" s="52">
        <v>5</v>
      </c>
      <c r="J53" s="60">
        <v>24656.54</v>
      </c>
      <c r="K53" s="60">
        <v>25104.98</v>
      </c>
      <c r="L53" s="60">
        <v>82785.740000000005</v>
      </c>
      <c r="O53" s="52">
        <v>5</v>
      </c>
      <c r="P53" s="62">
        <f t="shared" si="11"/>
        <v>0.2978355934246647</v>
      </c>
      <c r="Q53" s="62">
        <f t="shared" si="12"/>
        <v>0.303252468359889</v>
      </c>
    </row>
    <row r="54" spans="1:17" ht="15.75" thickTop="1" x14ac:dyDescent="0.25">
      <c r="A54" s="56">
        <v>2</v>
      </c>
      <c r="B54" s="57">
        <v>15.81658</v>
      </c>
      <c r="C54" s="58">
        <v>610.91409999999996</v>
      </c>
      <c r="D54" s="58">
        <v>600.00009999999997</v>
      </c>
    </row>
    <row r="55" spans="1:17" x14ac:dyDescent="0.25">
      <c r="A55" s="56">
        <v>3</v>
      </c>
      <c r="B55" s="57">
        <v>213.8451</v>
      </c>
      <c r="C55" s="58">
        <v>1450.1690000000001</v>
      </c>
      <c r="D55" s="58">
        <v>1369.96</v>
      </c>
    </row>
    <row r="56" spans="1:17" x14ac:dyDescent="0.25">
      <c r="A56" s="56">
        <v>4</v>
      </c>
      <c r="B56" s="57">
        <v>502.17079999999999</v>
      </c>
      <c r="C56" s="58">
        <v>4585.701</v>
      </c>
      <c r="D56" s="58">
        <v>3966.1660000000002</v>
      </c>
    </row>
    <row r="57" spans="1:17" ht="15.75" thickBot="1" x14ac:dyDescent="0.3">
      <c r="A57" s="52">
        <v>5</v>
      </c>
      <c r="B57" s="59">
        <v>2089.7950000000001</v>
      </c>
      <c r="C57" s="60">
        <v>21081.13</v>
      </c>
      <c r="D57" s="60">
        <v>25104.98</v>
      </c>
    </row>
    <row r="58" spans="1:17" ht="15.75" thickTop="1" x14ac:dyDescent="0.25"/>
    <row r="60" spans="1:17" x14ac:dyDescent="0.25">
      <c r="P60" s="51" t="s">
        <v>86</v>
      </c>
    </row>
    <row r="61" spans="1:17" x14ac:dyDescent="0.25">
      <c r="P61" s="51" t="s">
        <v>115</v>
      </c>
    </row>
    <row r="62" spans="1:17" x14ac:dyDescent="0.25">
      <c r="P62" s="51" t="s">
        <v>116</v>
      </c>
    </row>
    <row r="64" spans="1:17" x14ac:dyDescent="0.25">
      <c r="P64" s="51" t="s">
        <v>34</v>
      </c>
      <c r="Q64" s="51">
        <v>10</v>
      </c>
    </row>
    <row r="65" spans="9:17" x14ac:dyDescent="0.25">
      <c r="P65" s="51" t="s">
        <v>33</v>
      </c>
      <c r="Q65" s="51">
        <v>105</v>
      </c>
    </row>
    <row r="66" spans="9:17" x14ac:dyDescent="0.25">
      <c r="I66" s="51">
        <v>1</v>
      </c>
      <c r="P66" s="51" t="s">
        <v>113</v>
      </c>
      <c r="Q66" s="51">
        <v>118</v>
      </c>
    </row>
  </sheetData>
  <mergeCells count="4">
    <mergeCell ref="J1:K1"/>
    <mergeCell ref="D17:E17"/>
    <mergeCell ref="D25:E25"/>
    <mergeCell ref="O1:P1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B1" zoomScaleNormal="100" workbookViewId="0">
      <selection activeCell="G18" sqref="G18"/>
    </sheetView>
  </sheetViews>
  <sheetFormatPr defaultRowHeight="15" x14ac:dyDescent="0.25"/>
  <cols>
    <col min="1" max="1" width="17.7109375" style="51" customWidth="1"/>
    <col min="2" max="2" width="15.85546875" style="51" bestFit="1" customWidth="1"/>
    <col min="3" max="3" width="11.7109375" style="51" bestFit="1" customWidth="1"/>
    <col min="4" max="4" width="16.42578125" style="51" bestFit="1" customWidth="1"/>
    <col min="5" max="5" width="16.140625" style="51" bestFit="1" customWidth="1"/>
    <col min="6" max="6" width="13.140625" style="51" bestFit="1" customWidth="1"/>
    <col min="7" max="7" width="16.140625" style="51" bestFit="1" customWidth="1"/>
    <col min="8" max="8" width="9.140625" style="51"/>
    <col min="9" max="9" width="17.5703125" style="51" customWidth="1"/>
    <col min="10" max="10" width="13.140625" style="51" bestFit="1" customWidth="1"/>
    <col min="11" max="11" width="11.5703125" style="51" bestFit="1" customWidth="1"/>
    <col min="12" max="12" width="16.140625" style="51" bestFit="1" customWidth="1"/>
    <col min="13" max="16384" width="9.140625" style="51"/>
  </cols>
  <sheetData>
    <row r="1" spans="1:13" ht="15.75" thickBot="1" x14ac:dyDescent="0.3">
      <c r="A1" s="54" t="s">
        <v>77</v>
      </c>
      <c r="B1" s="48"/>
      <c r="C1" s="48" t="s">
        <v>33</v>
      </c>
      <c r="D1" s="48"/>
      <c r="E1" s="48"/>
      <c r="F1" s="48" t="s">
        <v>34</v>
      </c>
      <c r="G1" s="48"/>
      <c r="I1" s="55" t="s">
        <v>99</v>
      </c>
      <c r="J1" s="97" t="s">
        <v>34</v>
      </c>
      <c r="K1" s="97"/>
      <c r="L1" s="71"/>
    </row>
    <row r="2" spans="1:13" ht="27" thickTop="1" thickBot="1" x14ac:dyDescent="0.3">
      <c r="A2" s="55" t="s">
        <v>110</v>
      </c>
      <c r="B2" s="49" t="s">
        <v>10</v>
      </c>
      <c r="C2" s="49" t="s">
        <v>9</v>
      </c>
      <c r="D2" s="49" t="s">
        <v>71</v>
      </c>
      <c r="E2" s="49" t="s">
        <v>10</v>
      </c>
      <c r="F2" s="49" t="s">
        <v>9</v>
      </c>
      <c r="G2" s="49" t="s">
        <v>71</v>
      </c>
      <c r="I2" s="55" t="s">
        <v>107</v>
      </c>
      <c r="J2" s="52" t="s">
        <v>94</v>
      </c>
      <c r="K2" s="52" t="s">
        <v>95</v>
      </c>
      <c r="L2" s="52" t="s">
        <v>96</v>
      </c>
    </row>
    <row r="3" spans="1:13" ht="15.75" thickTop="1" x14ac:dyDescent="0.25">
      <c r="A3" s="56">
        <v>1</v>
      </c>
      <c r="B3" s="81">
        <v>1128.5830000000001</v>
      </c>
      <c r="C3" s="81">
        <v>992.69230000000005</v>
      </c>
      <c r="D3" s="81">
        <f>SUM(B3:C3)</f>
        <v>2121.2753000000002</v>
      </c>
      <c r="E3" s="57">
        <v>1416.7139999999999</v>
      </c>
      <c r="F3" s="57">
        <v>231.3715</v>
      </c>
      <c r="G3" s="57">
        <f>SUM(E3:F3)</f>
        <v>1648.0854999999999</v>
      </c>
      <c r="I3" s="72" t="s">
        <v>3</v>
      </c>
      <c r="J3" s="73">
        <v>53354</v>
      </c>
      <c r="K3" s="73">
        <v>49200</v>
      </c>
      <c r="L3" s="74">
        <f>(J3-K3)/J3</f>
        <v>7.7857330284514747E-2</v>
      </c>
    </row>
    <row r="4" spans="1:13" x14ac:dyDescent="0.25">
      <c r="A4" s="56">
        <v>2</v>
      </c>
      <c r="B4" s="81">
        <v>4701.7579999999998</v>
      </c>
      <c r="C4" s="81">
        <v>2008.5419999999999</v>
      </c>
      <c r="D4" s="81">
        <f>SUM(B4:C4)</f>
        <v>6710.2999999999993</v>
      </c>
      <c r="E4" s="57">
        <v>3414.9169999999999</v>
      </c>
      <c r="F4" s="57">
        <v>406.2362</v>
      </c>
      <c r="G4" s="57">
        <f>SUM(E4:F4)</f>
        <v>3821.1531999999997</v>
      </c>
      <c r="I4" s="56" t="s">
        <v>2</v>
      </c>
      <c r="J4" s="58">
        <v>44080</v>
      </c>
      <c r="K4" s="58">
        <v>39791</v>
      </c>
      <c r="L4" s="61">
        <f t="shared" ref="L4:L6" si="0">(J4-K4)/J4</f>
        <v>9.730036297640654E-2</v>
      </c>
    </row>
    <row r="5" spans="1:13" x14ac:dyDescent="0.25">
      <c r="A5" s="56">
        <v>3</v>
      </c>
      <c r="B5" s="81">
        <v>9088.125</v>
      </c>
      <c r="C5" s="81">
        <v>4298.67</v>
      </c>
      <c r="D5" s="81">
        <f>SUM(B5:C5)</f>
        <v>13386.795</v>
      </c>
      <c r="E5" s="57">
        <v>7978.9470000000001</v>
      </c>
      <c r="F5" s="57">
        <v>642.51</v>
      </c>
      <c r="G5" s="57">
        <f>SUM(E5:F5)</f>
        <v>8621.4570000000003</v>
      </c>
      <c r="I5" s="56" t="s">
        <v>1</v>
      </c>
      <c r="J5" s="58">
        <v>34291</v>
      </c>
      <c r="K5" s="58">
        <v>32818</v>
      </c>
      <c r="L5" s="61">
        <f t="shared" si="0"/>
        <v>4.2955877635531187E-2</v>
      </c>
    </row>
    <row r="6" spans="1:13" ht="15.75" thickBot="1" x14ac:dyDescent="0.3">
      <c r="A6" s="56">
        <v>4</v>
      </c>
      <c r="B6" s="81">
        <v>12180.6</v>
      </c>
      <c r="C6" s="81">
        <v>4705.2290000000003</v>
      </c>
      <c r="D6" s="81">
        <f>SUM(B6:C6)</f>
        <v>16885.829000000002</v>
      </c>
      <c r="E6" s="57">
        <v>12933.31</v>
      </c>
      <c r="F6" s="57">
        <v>530.28319999999997</v>
      </c>
      <c r="G6" s="57">
        <f>SUM(E6:F6)</f>
        <v>13463.593199999999</v>
      </c>
      <c r="I6" s="52" t="s">
        <v>97</v>
      </c>
      <c r="J6" s="60">
        <v>30036</v>
      </c>
      <c r="K6" s="60">
        <v>28098</v>
      </c>
      <c r="L6" s="62">
        <f t="shared" si="0"/>
        <v>6.4522572912504988E-2</v>
      </c>
    </row>
    <row r="7" spans="1:13" ht="16.5" thickTop="1" thickBot="1" x14ac:dyDescent="0.3">
      <c r="A7" s="52">
        <v>5</v>
      </c>
      <c r="B7" s="82">
        <v>22197.88</v>
      </c>
      <c r="C7" s="82">
        <v>17547.53</v>
      </c>
      <c r="D7" s="82">
        <f>SUM(B7:C7)</f>
        <v>39745.410000000003</v>
      </c>
      <c r="E7" s="59">
        <v>17953.07</v>
      </c>
      <c r="F7" s="59">
        <v>700.31370000000004</v>
      </c>
      <c r="G7" s="59">
        <f>SUM(E7:F7)</f>
        <v>18653.383699999998</v>
      </c>
      <c r="I7"/>
      <c r="J7"/>
      <c r="K7"/>
      <c r="L7"/>
    </row>
    <row r="8" spans="1:13" ht="15.75" thickTop="1" x14ac:dyDescent="0.25"/>
    <row r="9" spans="1:13" ht="15.75" thickBot="1" x14ac:dyDescent="0.3">
      <c r="A9" s="54" t="s">
        <v>55</v>
      </c>
      <c r="B9" s="48" t="s">
        <v>58</v>
      </c>
      <c r="C9" s="48" t="s">
        <v>98</v>
      </c>
      <c r="D9"/>
      <c r="E9"/>
      <c r="I9" s="54"/>
      <c r="J9" s="50" t="s">
        <v>72</v>
      </c>
      <c r="K9" s="50" t="s">
        <v>33</v>
      </c>
      <c r="L9" s="50" t="s">
        <v>40</v>
      </c>
      <c r="M9" s="50" t="s">
        <v>34</v>
      </c>
    </row>
    <row r="10" spans="1:13" ht="27" thickTop="1" thickBot="1" x14ac:dyDescent="0.3">
      <c r="A10" s="55" t="s">
        <v>110</v>
      </c>
      <c r="B10" s="52" t="s">
        <v>17</v>
      </c>
      <c r="C10" s="52" t="s">
        <v>17</v>
      </c>
      <c r="D10"/>
      <c r="E10"/>
      <c r="I10" s="63" t="s">
        <v>10</v>
      </c>
      <c r="J10" s="58">
        <v>445.46</v>
      </c>
      <c r="K10" s="58">
        <v>445.46</v>
      </c>
      <c r="L10" s="58">
        <v>623</v>
      </c>
      <c r="M10" s="58">
        <v>394.18</v>
      </c>
    </row>
    <row r="11" spans="1:13" ht="15.75" thickTop="1" x14ac:dyDescent="0.25">
      <c r="A11" s="56">
        <v>1</v>
      </c>
      <c r="B11" s="83">
        <v>14000</v>
      </c>
      <c r="C11" s="58">
        <v>12371</v>
      </c>
      <c r="D11"/>
      <c r="E11"/>
      <c r="I11" s="56" t="s">
        <v>9</v>
      </c>
      <c r="J11" s="58">
        <v>658</v>
      </c>
      <c r="K11" s="58">
        <v>220.39</v>
      </c>
      <c r="L11" s="58">
        <v>229</v>
      </c>
      <c r="M11" s="58">
        <v>17.96</v>
      </c>
    </row>
    <row r="12" spans="1:13" ht="15.75" thickBot="1" x14ac:dyDescent="0.3">
      <c r="A12" s="56">
        <v>2</v>
      </c>
      <c r="B12" s="83">
        <v>25000</v>
      </c>
      <c r="C12" s="58">
        <v>23999</v>
      </c>
      <c r="D12"/>
      <c r="E12"/>
      <c r="I12" s="50" t="s">
        <v>71</v>
      </c>
      <c r="J12" s="64">
        <f>SUM(J10:J11)</f>
        <v>1103.46</v>
      </c>
      <c r="K12" s="64">
        <f>SUM(K10:K11)</f>
        <v>665.84999999999991</v>
      </c>
      <c r="L12" s="64">
        <f>SUM(L10:L11)</f>
        <v>852</v>
      </c>
      <c r="M12" s="64">
        <f>SUM(M10:M11)</f>
        <v>412.14</v>
      </c>
    </row>
    <row r="13" spans="1:13" ht="15.75" thickTop="1" x14ac:dyDescent="0.25">
      <c r="A13" s="56">
        <v>3</v>
      </c>
      <c r="B13" s="83">
        <v>36000</v>
      </c>
      <c r="C13" s="58">
        <v>39678</v>
      </c>
      <c r="D13"/>
      <c r="E13"/>
    </row>
    <row r="14" spans="1:13" ht="15.75" thickBot="1" x14ac:dyDescent="0.3">
      <c r="A14" s="56">
        <v>4</v>
      </c>
      <c r="B14" s="83">
        <v>60000</v>
      </c>
      <c r="C14" s="58">
        <v>64799</v>
      </c>
      <c r="D14"/>
      <c r="E14"/>
      <c r="J14" s="50">
        <v>2012</v>
      </c>
      <c r="K14" s="50">
        <v>2013</v>
      </c>
      <c r="L14" s="50" t="s">
        <v>74</v>
      </c>
    </row>
    <row r="15" spans="1:13" ht="27" thickTop="1" thickBot="1" x14ac:dyDescent="0.3">
      <c r="A15" s="52">
        <v>5</v>
      </c>
      <c r="B15" s="84">
        <v>125000</v>
      </c>
      <c r="C15" s="60">
        <v>120010</v>
      </c>
      <c r="D15"/>
      <c r="E15"/>
      <c r="I15" s="65" t="s">
        <v>75</v>
      </c>
      <c r="J15" s="56">
        <v>1.7</v>
      </c>
      <c r="K15" s="66">
        <v>2.9</v>
      </c>
      <c r="L15" s="56">
        <v>2.2999999999999998</v>
      </c>
    </row>
    <row r="16" spans="1:13" ht="27" thickTop="1" thickBot="1" x14ac:dyDescent="0.3">
      <c r="A16" s="54"/>
      <c r="B16" s="54"/>
      <c r="C16" s="54"/>
      <c r="D16" s="54"/>
      <c r="E16" s="54"/>
      <c r="I16" s="67" t="s">
        <v>76</v>
      </c>
      <c r="J16" s="52">
        <v>-0.7</v>
      </c>
      <c r="K16" s="68">
        <v>0.8</v>
      </c>
      <c r="L16" s="52">
        <v>0.3</v>
      </c>
    </row>
    <row r="17" spans="1:17" ht="16.5" thickTop="1" thickBot="1" x14ac:dyDescent="0.3">
      <c r="A17" s="55" t="s">
        <v>79</v>
      </c>
      <c r="B17" s="48" t="s">
        <v>33</v>
      </c>
      <c r="C17" s="50" t="s">
        <v>34</v>
      </c>
      <c r="D17" s="97" t="s">
        <v>86</v>
      </c>
      <c r="E17" s="97"/>
      <c r="F17"/>
      <c r="G17"/>
      <c r="I17"/>
      <c r="J17"/>
      <c r="K17"/>
      <c r="L17"/>
    </row>
    <row r="18" spans="1:17" ht="27" thickTop="1" thickBot="1" x14ac:dyDescent="0.3">
      <c r="A18" s="55" t="s">
        <v>110</v>
      </c>
      <c r="B18" s="49" t="s">
        <v>56</v>
      </c>
      <c r="C18" s="49" t="s">
        <v>56</v>
      </c>
      <c r="D18" s="49" t="s">
        <v>17</v>
      </c>
      <c r="E18" s="49" t="s">
        <v>96</v>
      </c>
      <c r="F18"/>
      <c r="G18"/>
      <c r="I18" s="55" t="s">
        <v>100</v>
      </c>
      <c r="J18" s="48" t="s">
        <v>34</v>
      </c>
      <c r="K18" s="50"/>
      <c r="L18"/>
    </row>
    <row r="19" spans="1:17" ht="16.5" thickTop="1" thickBot="1" x14ac:dyDescent="0.3">
      <c r="A19" s="56">
        <v>1</v>
      </c>
      <c r="B19" s="58">
        <v>10790</v>
      </c>
      <c r="C19" s="58">
        <v>12600</v>
      </c>
      <c r="D19" s="58">
        <v>12371</v>
      </c>
      <c r="E19" s="61">
        <f>(C19-D19)/C19</f>
        <v>1.8174603174603173E-2</v>
      </c>
      <c r="F19"/>
      <c r="G19"/>
      <c r="I19" s="55" t="s">
        <v>108</v>
      </c>
      <c r="J19" s="49" t="s">
        <v>17</v>
      </c>
      <c r="K19" s="49" t="s">
        <v>42</v>
      </c>
      <c r="L19"/>
    </row>
    <row r="20" spans="1:17" ht="15.75" thickTop="1" x14ac:dyDescent="0.25">
      <c r="A20" s="56">
        <v>2</v>
      </c>
      <c r="B20" s="58">
        <v>20800</v>
      </c>
      <c r="C20" s="58">
        <v>24699</v>
      </c>
      <c r="D20" s="58">
        <v>23999</v>
      </c>
      <c r="E20" s="61">
        <f t="shared" ref="E20:E23" si="1">(C20-D20)/C20</f>
        <v>2.8341228389813351E-2</v>
      </c>
      <c r="F20"/>
      <c r="G20"/>
      <c r="I20" s="75" t="s">
        <v>99</v>
      </c>
      <c r="J20" s="76">
        <v>0</v>
      </c>
      <c r="K20" s="76">
        <v>16847.13</v>
      </c>
      <c r="L20"/>
    </row>
    <row r="21" spans="1:17" x14ac:dyDescent="0.25">
      <c r="A21" s="56">
        <v>3</v>
      </c>
      <c r="B21" s="58">
        <v>31920</v>
      </c>
      <c r="C21" s="58">
        <v>41971</v>
      </c>
      <c r="D21" s="58">
        <v>39678</v>
      </c>
      <c r="E21" s="61">
        <f t="shared" si="1"/>
        <v>5.4632960853922947E-2</v>
      </c>
      <c r="F21"/>
      <c r="G21"/>
      <c r="I21" s="56">
        <v>1</v>
      </c>
      <c r="J21" s="77">
        <v>0</v>
      </c>
      <c r="K21" s="77">
        <v>532.16420000000005</v>
      </c>
      <c r="L21"/>
    </row>
    <row r="22" spans="1:17" x14ac:dyDescent="0.25">
      <c r="A22" s="56">
        <v>4</v>
      </c>
      <c r="B22" s="58">
        <v>46080</v>
      </c>
      <c r="C22" s="58">
        <v>69683</v>
      </c>
      <c r="D22" s="58">
        <v>64799</v>
      </c>
      <c r="E22" s="61">
        <f t="shared" si="1"/>
        <v>7.0088830848270028E-2</v>
      </c>
      <c r="F22"/>
      <c r="G22"/>
      <c r="I22" s="56">
        <v>2</v>
      </c>
      <c r="J22" s="77">
        <v>0</v>
      </c>
      <c r="K22" s="77">
        <v>1529.2159999999999</v>
      </c>
      <c r="L22"/>
    </row>
    <row r="23" spans="1:17" ht="15.75" thickBot="1" x14ac:dyDescent="0.3">
      <c r="A23" s="52">
        <v>5</v>
      </c>
      <c r="B23" s="60">
        <v>92300</v>
      </c>
      <c r="C23" s="60">
        <v>143740</v>
      </c>
      <c r="D23" s="60">
        <v>120010</v>
      </c>
      <c r="E23" s="62">
        <f t="shared" si="1"/>
        <v>0.1650897453735912</v>
      </c>
      <c r="F23"/>
      <c r="G23"/>
      <c r="I23" s="56">
        <v>3</v>
      </c>
      <c r="J23" s="77">
        <v>0</v>
      </c>
      <c r="K23" s="77">
        <v>4839.9809999999998</v>
      </c>
      <c r="L23"/>
    </row>
    <row r="24" spans="1:17" ht="16.5" thickTop="1" thickBot="1" x14ac:dyDescent="0.3">
      <c r="A24" s="52"/>
      <c r="B24" s="52"/>
      <c r="C24" s="60"/>
      <c r="D24" s="52"/>
      <c r="E24" s="60"/>
      <c r="F24"/>
      <c r="G24"/>
      <c r="I24" s="56">
        <v>4</v>
      </c>
      <c r="J24" s="77">
        <v>3790.9540000000002</v>
      </c>
      <c r="K24" s="77">
        <v>25282.26</v>
      </c>
      <c r="L24"/>
    </row>
    <row r="25" spans="1:17" ht="27" thickTop="1" thickBot="1" x14ac:dyDescent="0.3">
      <c r="A25" s="55" t="s">
        <v>80</v>
      </c>
      <c r="B25" s="48" t="s">
        <v>33</v>
      </c>
      <c r="C25" s="50" t="s">
        <v>34</v>
      </c>
      <c r="D25" s="97" t="s">
        <v>86</v>
      </c>
      <c r="E25" s="97"/>
      <c r="F25"/>
      <c r="G25"/>
      <c r="I25" s="52">
        <v>5</v>
      </c>
      <c r="J25" s="78">
        <v>10333.200000000001</v>
      </c>
      <c r="K25" s="78">
        <v>52070.01</v>
      </c>
      <c r="L25"/>
    </row>
    <row r="26" spans="1:17" ht="27" thickTop="1" thickBot="1" x14ac:dyDescent="0.3">
      <c r="A26" s="55" t="s">
        <v>110</v>
      </c>
      <c r="B26" s="52" t="s">
        <v>56</v>
      </c>
      <c r="C26" s="52" t="s">
        <v>56</v>
      </c>
      <c r="D26" s="49" t="s">
        <v>17</v>
      </c>
      <c r="E26" s="49" t="s">
        <v>96</v>
      </c>
      <c r="F26"/>
      <c r="G26"/>
      <c r="I26"/>
      <c r="J26"/>
      <c r="K26"/>
      <c r="L26"/>
    </row>
    <row r="27" spans="1:17" ht="16.5" thickTop="1" thickBot="1" x14ac:dyDescent="0.3">
      <c r="A27" s="56">
        <v>1</v>
      </c>
      <c r="B27" s="58">
        <v>11180</v>
      </c>
      <c r="C27" s="58">
        <v>12637</v>
      </c>
      <c r="D27" s="58">
        <v>12371</v>
      </c>
      <c r="E27" s="61">
        <f>(C27-D27)/C27</f>
        <v>2.1049299675555907E-2</v>
      </c>
      <c r="F27"/>
      <c r="G27"/>
      <c r="I27" s="55" t="s">
        <v>108</v>
      </c>
      <c r="J27" s="52" t="s">
        <v>103</v>
      </c>
      <c r="K27" s="52" t="s">
        <v>104</v>
      </c>
      <c r="L27" s="52" t="s">
        <v>4</v>
      </c>
      <c r="O27" s="55"/>
      <c r="P27" s="52" t="s">
        <v>103</v>
      </c>
      <c r="Q27" s="52" t="s">
        <v>104</v>
      </c>
    </row>
    <row r="28" spans="1:17" ht="15.75" thickTop="1" x14ac:dyDescent="0.25">
      <c r="A28" s="56">
        <v>2</v>
      </c>
      <c r="B28" s="58">
        <v>20840</v>
      </c>
      <c r="C28" s="58">
        <v>24538</v>
      </c>
      <c r="D28" s="58">
        <v>23999</v>
      </c>
      <c r="E28" s="61">
        <f t="shared" ref="E28:E31" si="2">(C28-D28)/C28</f>
        <v>2.1965930393675115E-2</v>
      </c>
      <c r="F28"/>
      <c r="G28"/>
      <c r="I28" s="72" t="s">
        <v>3</v>
      </c>
      <c r="J28" s="73">
        <v>14142</v>
      </c>
      <c r="K28" s="73">
        <v>727.03800000000001</v>
      </c>
      <c r="L28" s="79">
        <v>30634</v>
      </c>
      <c r="O28" s="72" t="s">
        <v>3</v>
      </c>
      <c r="P28" s="74">
        <f>J28/L28</f>
        <v>0.46164392505059737</v>
      </c>
      <c r="Q28" s="74">
        <f>K28/L28</f>
        <v>2.3733041718352159E-2</v>
      </c>
    </row>
    <row r="29" spans="1:17" x14ac:dyDescent="0.25">
      <c r="A29" s="56">
        <v>3</v>
      </c>
      <c r="B29" s="58">
        <v>31718.46</v>
      </c>
      <c r="C29" s="58">
        <v>42527.43</v>
      </c>
      <c r="D29" s="58">
        <v>39678</v>
      </c>
      <c r="E29" s="61">
        <f t="shared" si="2"/>
        <v>6.7002167777361579E-2</v>
      </c>
      <c r="F29"/>
      <c r="G29"/>
      <c r="I29" s="56" t="s">
        <v>2</v>
      </c>
      <c r="J29" s="58">
        <v>17999</v>
      </c>
      <c r="K29" s="58">
        <v>178.392</v>
      </c>
      <c r="L29" s="69">
        <v>32576.19</v>
      </c>
      <c r="O29" s="56" t="s">
        <v>2</v>
      </c>
      <c r="P29" s="61">
        <f t="shared" ref="P29:P31" si="3">J29/L29</f>
        <v>0.55252010747727098</v>
      </c>
      <c r="Q29" s="61">
        <f t="shared" ref="Q29:Q31" si="4">K29/L29</f>
        <v>5.4761468422181965E-3</v>
      </c>
    </row>
    <row r="30" spans="1:17" x14ac:dyDescent="0.25">
      <c r="A30" s="56">
        <v>4</v>
      </c>
      <c r="B30" s="58">
        <v>47158.16</v>
      </c>
      <c r="C30" s="58">
        <v>73530.66</v>
      </c>
      <c r="D30" s="58">
        <v>64799</v>
      </c>
      <c r="E30" s="61">
        <f t="shared" si="2"/>
        <v>0.11874856012444338</v>
      </c>
      <c r="F30"/>
      <c r="G30"/>
      <c r="I30" s="56" t="s">
        <v>1</v>
      </c>
      <c r="J30" s="58">
        <v>16751</v>
      </c>
      <c r="K30" s="58">
        <v>0</v>
      </c>
      <c r="L30" s="69">
        <v>28558</v>
      </c>
      <c r="O30" s="56" t="s">
        <v>1</v>
      </c>
      <c r="P30" s="61">
        <f t="shared" si="3"/>
        <v>0.58656068352125501</v>
      </c>
      <c r="Q30" s="61">
        <f t="shared" si="4"/>
        <v>0</v>
      </c>
    </row>
    <row r="31" spans="1:17" ht="15.75" thickBot="1" x14ac:dyDescent="0.3">
      <c r="A31" s="52">
        <v>5</v>
      </c>
      <c r="B31" s="60">
        <v>101785.8</v>
      </c>
      <c r="C31" s="60">
        <v>153181</v>
      </c>
      <c r="D31" s="60">
        <v>120010</v>
      </c>
      <c r="E31" s="62">
        <f t="shared" si="2"/>
        <v>0.21654774417192732</v>
      </c>
      <c r="F31"/>
      <c r="G31"/>
      <c r="I31" s="52" t="s">
        <v>97</v>
      </c>
      <c r="J31" s="60">
        <v>16198</v>
      </c>
      <c r="K31" s="60">
        <v>0</v>
      </c>
      <c r="L31" s="70">
        <v>26204</v>
      </c>
      <c r="O31" s="52" t="s">
        <v>97</v>
      </c>
      <c r="P31" s="62">
        <f t="shared" si="3"/>
        <v>0.61814990077850707</v>
      </c>
      <c r="Q31" s="62">
        <f t="shared" si="4"/>
        <v>0</v>
      </c>
    </row>
    <row r="32" spans="1:17" ht="16.5" thickTop="1" thickBot="1" x14ac:dyDescent="0.3">
      <c r="A32" s="52"/>
      <c r="B32" s="60"/>
      <c r="C32" s="60"/>
      <c r="D32" s="60"/>
      <c r="E32" s="62"/>
      <c r="F32"/>
      <c r="G32"/>
    </row>
    <row r="33" spans="1:17" ht="16.5" thickTop="1" thickBot="1" x14ac:dyDescent="0.3">
      <c r="A33"/>
      <c r="B33"/>
      <c r="C33"/>
      <c r="D33"/>
      <c r="E33"/>
      <c r="I33" s="55" t="s">
        <v>108</v>
      </c>
      <c r="J33" s="52" t="s">
        <v>103</v>
      </c>
      <c r="K33" s="52" t="s">
        <v>104</v>
      </c>
      <c r="L33" s="52" t="s">
        <v>4</v>
      </c>
      <c r="O33" s="55"/>
      <c r="P33" s="52" t="s">
        <v>103</v>
      </c>
      <c r="Q33" s="52" t="s">
        <v>104</v>
      </c>
    </row>
    <row r="34" spans="1:17" ht="15.75" thickTop="1" x14ac:dyDescent="0.25">
      <c r="A34" t="s">
        <v>17</v>
      </c>
      <c r="E34"/>
      <c r="I34" s="56">
        <v>1</v>
      </c>
      <c r="J34" s="58">
        <v>9428.5740000000005</v>
      </c>
      <c r="K34" s="58">
        <v>532.16420000000005</v>
      </c>
      <c r="L34" s="58">
        <v>12637</v>
      </c>
      <c r="O34" s="56">
        <v>1</v>
      </c>
      <c r="P34" s="61">
        <f>J34/L34</f>
        <v>0.74610857007201081</v>
      </c>
      <c r="Q34" s="61">
        <f>K34/L34</f>
        <v>4.2111592941362672E-2</v>
      </c>
    </row>
    <row r="35" spans="1:17" ht="26.25" thickBot="1" x14ac:dyDescent="0.3">
      <c r="A35" s="55" t="s">
        <v>110</v>
      </c>
      <c r="B35" s="48" t="s">
        <v>85</v>
      </c>
      <c r="C35" s="50" t="s">
        <v>101</v>
      </c>
      <c r="D35" s="50" t="s">
        <v>102</v>
      </c>
      <c r="E35"/>
      <c r="I35" s="56">
        <v>2</v>
      </c>
      <c r="J35" s="58">
        <v>16920.12</v>
      </c>
      <c r="K35" s="58">
        <v>1529.2159999999999</v>
      </c>
      <c r="L35" s="58">
        <v>24538</v>
      </c>
      <c r="O35" s="56">
        <v>2</v>
      </c>
      <c r="P35" s="61">
        <f t="shared" ref="P35:P37" si="5">J35/L35</f>
        <v>0.68954764039449012</v>
      </c>
      <c r="Q35" s="61">
        <f t="shared" ref="Q35:Q37" si="6">K35/L35</f>
        <v>6.2320319504442084E-2</v>
      </c>
    </row>
    <row r="36" spans="1:17" ht="15.75" thickTop="1" x14ac:dyDescent="0.25">
      <c r="A36" s="56">
        <v>1</v>
      </c>
      <c r="B36" s="58">
        <v>12371</v>
      </c>
      <c r="C36" s="58">
        <v>7800</v>
      </c>
      <c r="D36" s="58">
        <v>8748</v>
      </c>
      <c r="E36"/>
      <c r="I36" s="56">
        <v>3</v>
      </c>
      <c r="J36" s="58">
        <v>19765.38</v>
      </c>
      <c r="K36" s="58">
        <v>4839.9809999999998</v>
      </c>
      <c r="L36" s="58">
        <v>42527.43</v>
      </c>
      <c r="O36" s="56">
        <v>3</v>
      </c>
      <c r="P36" s="61">
        <f t="shared" si="5"/>
        <v>0.46476779810113145</v>
      </c>
      <c r="Q36" s="61">
        <f t="shared" si="6"/>
        <v>0.11380845256814248</v>
      </c>
    </row>
    <row r="37" spans="1:17" x14ac:dyDescent="0.25">
      <c r="A37" s="56">
        <v>2</v>
      </c>
      <c r="B37" s="58">
        <v>23999</v>
      </c>
      <c r="C37" s="58">
        <v>17027</v>
      </c>
      <c r="D37" s="58">
        <v>17939</v>
      </c>
      <c r="E37"/>
      <c r="I37" s="56">
        <v>4</v>
      </c>
      <c r="J37" s="58">
        <v>18875.12</v>
      </c>
      <c r="K37" s="58">
        <v>25282.26</v>
      </c>
      <c r="L37" s="58">
        <v>73530.66</v>
      </c>
      <c r="O37" s="56">
        <v>4</v>
      </c>
      <c r="P37" s="61">
        <f t="shared" si="5"/>
        <v>0.25669727430707134</v>
      </c>
      <c r="Q37" s="61">
        <f t="shared" si="6"/>
        <v>0.34383289909270498</v>
      </c>
    </row>
    <row r="38" spans="1:17" ht="15.75" thickBot="1" x14ac:dyDescent="0.3">
      <c r="A38" s="56">
        <v>3</v>
      </c>
      <c r="B38" s="58">
        <v>39678</v>
      </c>
      <c r="C38" s="58">
        <v>27463</v>
      </c>
      <c r="D38" s="58">
        <v>29987</v>
      </c>
      <c r="E38"/>
      <c r="I38" s="52">
        <v>5</v>
      </c>
      <c r="J38" s="60">
        <v>18782.75</v>
      </c>
      <c r="K38" s="60">
        <v>52070.01</v>
      </c>
      <c r="L38" s="60">
        <v>153181</v>
      </c>
      <c r="O38" s="52">
        <v>5</v>
      </c>
      <c r="P38" s="62">
        <f t="shared" ref="P38" si="7">J38/L38</f>
        <v>0.12261801398345748</v>
      </c>
      <c r="Q38" s="62">
        <f t="shared" ref="Q38" si="8">K38/L38</f>
        <v>0.33992472956828851</v>
      </c>
    </row>
    <row r="39" spans="1:17" ht="15.75" thickTop="1" x14ac:dyDescent="0.25">
      <c r="A39" s="56">
        <v>4</v>
      </c>
      <c r="B39" s="58">
        <v>64799</v>
      </c>
      <c r="C39" s="58">
        <v>42968</v>
      </c>
      <c r="D39" s="58">
        <v>46238</v>
      </c>
      <c r="E39"/>
      <c r="I39"/>
      <c r="J39"/>
      <c r="K39"/>
      <c r="L39"/>
    </row>
    <row r="40" spans="1:17" ht="15.75" thickBot="1" x14ac:dyDescent="0.3">
      <c r="A40" s="52">
        <v>5</v>
      </c>
      <c r="B40" s="60">
        <v>120010</v>
      </c>
      <c r="C40" s="60">
        <v>88344</v>
      </c>
      <c r="D40" s="60">
        <v>95363.13</v>
      </c>
      <c r="E40" s="54"/>
      <c r="I40" s="55" t="s">
        <v>109</v>
      </c>
      <c r="J40" s="52" t="s">
        <v>103</v>
      </c>
      <c r="K40" s="52" t="s">
        <v>104</v>
      </c>
      <c r="L40" s="52" t="s">
        <v>4</v>
      </c>
      <c r="O40" s="55"/>
      <c r="P40" s="52" t="s">
        <v>103</v>
      </c>
      <c r="Q40" s="52" t="s">
        <v>104</v>
      </c>
    </row>
    <row r="41" spans="1:17" ht="15.75" thickTop="1" x14ac:dyDescent="0.25">
      <c r="A41"/>
      <c r="B41"/>
      <c r="C41"/>
      <c r="D41"/>
      <c r="E41"/>
      <c r="I41" s="56">
        <v>1</v>
      </c>
      <c r="J41" s="58">
        <v>9428.5740000000005</v>
      </c>
      <c r="K41" s="58">
        <v>532.16420000000005</v>
      </c>
      <c r="L41" s="58">
        <v>12600</v>
      </c>
      <c r="O41" s="56">
        <v>1</v>
      </c>
      <c r="P41" s="61">
        <f>J41/L41</f>
        <v>0.7482995238095238</v>
      </c>
      <c r="Q41" s="61">
        <f>K41/L41</f>
        <v>4.223525396825397E-2</v>
      </c>
    </row>
    <row r="42" spans="1:17" x14ac:dyDescent="0.25">
      <c r="A42" t="s">
        <v>42</v>
      </c>
      <c r="E42"/>
      <c r="I42" s="56">
        <v>2</v>
      </c>
      <c r="J42" s="58">
        <v>16920.12</v>
      </c>
      <c r="K42" s="58">
        <v>1529.2159999999999</v>
      </c>
      <c r="L42" s="58">
        <v>24699</v>
      </c>
      <c r="O42" s="56">
        <v>2</v>
      </c>
      <c r="P42" s="61">
        <f t="shared" ref="P42:P45" si="9">J42/L42</f>
        <v>0.68505283614721235</v>
      </c>
      <c r="Q42" s="61">
        <f t="shared" ref="Q42:Q45" si="10">K42/L42</f>
        <v>6.1914085590509732E-2</v>
      </c>
    </row>
    <row r="43" spans="1:17" ht="26.25" thickBot="1" x14ac:dyDescent="0.3">
      <c r="A43" s="55" t="s">
        <v>110</v>
      </c>
      <c r="B43" s="48" t="s">
        <v>85</v>
      </c>
      <c r="C43" s="50" t="s">
        <v>101</v>
      </c>
      <c r="D43" s="50" t="s">
        <v>102</v>
      </c>
      <c r="E43"/>
      <c r="I43" s="56">
        <v>3</v>
      </c>
      <c r="J43" s="58">
        <v>19765.38</v>
      </c>
      <c r="K43" s="58">
        <v>4839.9809999999998</v>
      </c>
      <c r="L43" s="58">
        <v>41971</v>
      </c>
      <c r="O43" s="56">
        <v>3</v>
      </c>
      <c r="P43" s="61">
        <f t="shared" si="9"/>
        <v>0.47092945128779395</v>
      </c>
      <c r="Q43" s="61">
        <f t="shared" si="10"/>
        <v>0.11531726668413904</v>
      </c>
    </row>
    <row r="44" spans="1:17" ht="15.75" thickTop="1" x14ac:dyDescent="0.25">
      <c r="A44" s="56">
        <v>1</v>
      </c>
      <c r="B44" s="58">
        <v>11725.96</v>
      </c>
      <c r="C44" s="58">
        <v>11731.7</v>
      </c>
      <c r="D44" s="58">
        <v>12026.76</v>
      </c>
      <c r="E44"/>
      <c r="I44" s="56">
        <v>4</v>
      </c>
      <c r="J44" s="58">
        <v>18875.12</v>
      </c>
      <c r="K44" s="58">
        <v>25282.26</v>
      </c>
      <c r="L44" s="58">
        <v>69683</v>
      </c>
      <c r="O44" s="56">
        <v>4</v>
      </c>
      <c r="P44" s="61">
        <f t="shared" si="9"/>
        <v>0.27087123114676465</v>
      </c>
      <c r="Q44" s="61">
        <f t="shared" si="10"/>
        <v>0.36281819095044698</v>
      </c>
    </row>
    <row r="45" spans="1:17" ht="15.75" thickBot="1" x14ac:dyDescent="0.3">
      <c r="A45" s="56">
        <v>2</v>
      </c>
      <c r="B45" s="58">
        <v>24308.65</v>
      </c>
      <c r="C45" s="58">
        <v>24830.62</v>
      </c>
      <c r="D45" s="58">
        <v>25431.63</v>
      </c>
      <c r="E45"/>
      <c r="I45" s="52">
        <v>5</v>
      </c>
      <c r="J45" s="60">
        <v>18782.75</v>
      </c>
      <c r="K45" s="60">
        <v>52070.01</v>
      </c>
      <c r="L45" s="60">
        <v>143740</v>
      </c>
      <c r="O45" s="52">
        <v>5</v>
      </c>
      <c r="P45" s="62">
        <f t="shared" si="9"/>
        <v>0.13067169890079311</v>
      </c>
      <c r="Q45" s="62">
        <f t="shared" si="10"/>
        <v>0.36225135661611246</v>
      </c>
    </row>
    <row r="46" spans="1:17" ht="15.75" thickTop="1" x14ac:dyDescent="0.25">
      <c r="A46" s="56">
        <v>3</v>
      </c>
      <c r="B46" s="58">
        <v>40153.410000000003</v>
      </c>
      <c r="C46" s="58">
        <v>42187.12</v>
      </c>
      <c r="D46" s="58">
        <v>44350.879999999997</v>
      </c>
      <c r="E46"/>
    </row>
    <row r="47" spans="1:17" x14ac:dyDescent="0.25">
      <c r="A47" s="56">
        <v>4</v>
      </c>
      <c r="B47" s="58">
        <v>65614.8</v>
      </c>
      <c r="C47" s="58">
        <v>71069.460000000006</v>
      </c>
      <c r="D47" s="58">
        <v>90366.78</v>
      </c>
      <c r="E47"/>
    </row>
    <row r="48" spans="1:17" ht="15.75" thickBot="1" x14ac:dyDescent="0.3">
      <c r="A48" s="52">
        <v>5</v>
      </c>
      <c r="B48" s="60">
        <v>149614.29999999999</v>
      </c>
      <c r="C48" s="60">
        <v>191768.2</v>
      </c>
      <c r="D48" s="60">
        <v>200984</v>
      </c>
      <c r="E48"/>
      <c r="I48" s="55" t="s">
        <v>86</v>
      </c>
      <c r="J48" s="52" t="s">
        <v>103</v>
      </c>
      <c r="K48" s="52" t="s">
        <v>104</v>
      </c>
      <c r="L48" s="52" t="s">
        <v>4</v>
      </c>
      <c r="O48" s="55"/>
      <c r="P48" s="52" t="s">
        <v>103</v>
      </c>
      <c r="Q48" s="52" t="s">
        <v>104</v>
      </c>
    </row>
    <row r="49" spans="1:17" ht="15.75" thickTop="1" x14ac:dyDescent="0.25">
      <c r="E49"/>
      <c r="I49" s="56">
        <v>1</v>
      </c>
      <c r="J49" s="58">
        <v>9428.5740000000005</v>
      </c>
      <c r="K49" s="58">
        <v>532.16420000000005</v>
      </c>
      <c r="L49" s="58">
        <v>12371</v>
      </c>
      <c r="O49" s="56">
        <v>1</v>
      </c>
      <c r="P49" s="61">
        <f>J49/L49</f>
        <v>0.76215132163931776</v>
      </c>
      <c r="Q49" s="61">
        <f>K49/L49</f>
        <v>4.3017072184948671E-2</v>
      </c>
    </row>
    <row r="50" spans="1:17" x14ac:dyDescent="0.25">
      <c r="I50" s="56">
        <v>2</v>
      </c>
      <c r="J50" s="58">
        <v>16920.12</v>
      </c>
      <c r="K50" s="58">
        <v>1529.2159999999999</v>
      </c>
      <c r="L50" s="58">
        <v>23999</v>
      </c>
      <c r="O50" s="56">
        <v>2</v>
      </c>
      <c r="P50" s="61">
        <f t="shared" ref="P50:P53" si="11">J50/L50</f>
        <v>0.70503437643235134</v>
      </c>
      <c r="Q50" s="61">
        <f t="shared" ref="Q50:Q53" si="12">K50/L50</f>
        <v>6.3719988332847199E-2</v>
      </c>
    </row>
    <row r="51" spans="1:17" x14ac:dyDescent="0.25">
      <c r="A51" t="s">
        <v>105</v>
      </c>
      <c r="I51" s="56">
        <v>3</v>
      </c>
      <c r="J51" s="58">
        <v>19765.38</v>
      </c>
      <c r="K51" s="58">
        <v>4839.9809999999998</v>
      </c>
      <c r="L51" s="58">
        <v>39678</v>
      </c>
      <c r="O51" s="56">
        <v>3</v>
      </c>
      <c r="P51" s="61">
        <f t="shared" si="11"/>
        <v>0.49814456373809168</v>
      </c>
      <c r="Q51" s="61">
        <f t="shared" si="12"/>
        <v>0.12198147588084077</v>
      </c>
    </row>
    <row r="52" spans="1:17" ht="26.25" thickBot="1" x14ac:dyDescent="0.3">
      <c r="A52" s="55" t="s">
        <v>110</v>
      </c>
      <c r="B52" s="53" t="s">
        <v>85</v>
      </c>
      <c r="C52" s="50" t="s">
        <v>101</v>
      </c>
      <c r="D52" s="50" t="s">
        <v>102</v>
      </c>
      <c r="I52" s="56">
        <v>4</v>
      </c>
      <c r="J52" s="58">
        <v>18875.12</v>
      </c>
      <c r="K52" s="58">
        <v>25282.26</v>
      </c>
      <c r="L52" s="58">
        <v>64799</v>
      </c>
      <c r="O52" s="56">
        <v>4</v>
      </c>
      <c r="P52" s="61">
        <f t="shared" si="11"/>
        <v>0.29128721122239537</v>
      </c>
      <c r="Q52" s="61">
        <f t="shared" si="12"/>
        <v>0.39016435438818498</v>
      </c>
    </row>
    <row r="53" spans="1:17" ht="16.5" thickTop="1" thickBot="1" x14ac:dyDescent="0.3">
      <c r="A53" s="56">
        <v>1</v>
      </c>
      <c r="B53" s="58">
        <v>0</v>
      </c>
      <c r="C53" s="58">
        <v>0</v>
      </c>
      <c r="D53" s="58">
        <v>0</v>
      </c>
      <c r="I53" s="52">
        <v>5</v>
      </c>
      <c r="J53" s="60">
        <v>18782.75</v>
      </c>
      <c r="K53" s="60">
        <v>52070.01</v>
      </c>
      <c r="L53" s="60">
        <v>120010</v>
      </c>
      <c r="O53" s="52">
        <v>5</v>
      </c>
      <c r="P53" s="62">
        <f t="shared" si="11"/>
        <v>0.1565098741771519</v>
      </c>
      <c r="Q53" s="62">
        <f t="shared" si="12"/>
        <v>0.433880593283893</v>
      </c>
    </row>
    <row r="54" spans="1:17" ht="15.75" thickTop="1" x14ac:dyDescent="0.25">
      <c r="A54" s="56">
        <v>2</v>
      </c>
      <c r="B54" s="58">
        <v>0</v>
      </c>
      <c r="C54" s="58">
        <v>0</v>
      </c>
      <c r="D54" s="58">
        <v>0</v>
      </c>
    </row>
    <row r="55" spans="1:17" x14ac:dyDescent="0.25">
      <c r="A55" s="56">
        <v>3</v>
      </c>
      <c r="B55" s="58">
        <v>0</v>
      </c>
      <c r="C55" s="58">
        <v>0</v>
      </c>
      <c r="D55" s="58">
        <v>0</v>
      </c>
    </row>
    <row r="56" spans="1:17" x14ac:dyDescent="0.25">
      <c r="A56" s="56">
        <v>4</v>
      </c>
      <c r="B56" s="58">
        <v>0</v>
      </c>
      <c r="C56" s="58">
        <v>0</v>
      </c>
      <c r="D56" s="58">
        <v>3834.18</v>
      </c>
    </row>
    <row r="57" spans="1:17" ht="15.75" thickBot="1" x14ac:dyDescent="0.3">
      <c r="A57" s="52">
        <v>5</v>
      </c>
      <c r="B57" s="60">
        <v>0</v>
      </c>
      <c r="C57" s="60">
        <v>0</v>
      </c>
      <c r="D57" s="60">
        <v>10655.74</v>
      </c>
    </row>
    <row r="58" spans="1:17" ht="15.75" thickTop="1" x14ac:dyDescent="0.25">
      <c r="A58"/>
      <c r="B58"/>
      <c r="C58"/>
      <c r="D58"/>
    </row>
    <row r="59" spans="1:17" x14ac:dyDescent="0.25">
      <c r="A59" t="s">
        <v>106</v>
      </c>
    </row>
    <row r="60" spans="1:17" ht="26.25" thickBot="1" x14ac:dyDescent="0.3">
      <c r="A60" s="55" t="s">
        <v>110</v>
      </c>
      <c r="B60" s="53" t="s">
        <v>85</v>
      </c>
      <c r="C60" s="50" t="s">
        <v>101</v>
      </c>
      <c r="D60" s="50" t="s">
        <v>102</v>
      </c>
    </row>
    <row r="61" spans="1:17" ht="15.75" thickTop="1" x14ac:dyDescent="0.25">
      <c r="A61" s="56">
        <v>1</v>
      </c>
      <c r="B61" s="58">
        <v>270.8021</v>
      </c>
      <c r="C61" s="58">
        <v>237.10429999999999</v>
      </c>
      <c r="D61" s="58">
        <v>532.16420000000005</v>
      </c>
    </row>
    <row r="62" spans="1:17" x14ac:dyDescent="0.25">
      <c r="A62" s="56">
        <v>2</v>
      </c>
      <c r="B62" s="58">
        <v>350.6</v>
      </c>
      <c r="C62" s="58">
        <v>928.2133</v>
      </c>
      <c r="D62" s="58">
        <v>1529.2159999999999</v>
      </c>
    </row>
    <row r="63" spans="1:17" x14ac:dyDescent="0.25">
      <c r="A63" s="56">
        <v>3</v>
      </c>
      <c r="B63" s="58">
        <v>597.84910000000002</v>
      </c>
      <c r="C63" s="58">
        <v>2676.2159999999999</v>
      </c>
      <c r="D63" s="58">
        <v>4839.9809999999998</v>
      </c>
    </row>
    <row r="64" spans="1:17" x14ac:dyDescent="0.25">
      <c r="A64" s="56">
        <v>4</v>
      </c>
      <c r="B64" s="58">
        <v>544.87540000000001</v>
      </c>
      <c r="C64" s="58">
        <v>5984.94</v>
      </c>
      <c r="D64" s="58">
        <v>25282.26</v>
      </c>
    </row>
    <row r="65" spans="1:4" ht="15.75" thickBot="1" x14ac:dyDescent="0.3">
      <c r="A65" s="52">
        <v>5</v>
      </c>
      <c r="B65" s="60">
        <v>746.67639999999994</v>
      </c>
      <c r="C65" s="60">
        <v>42854.21</v>
      </c>
      <c r="D65" s="60">
        <v>52070.01</v>
      </c>
    </row>
    <row r="66" spans="1:4" ht="15.75" thickTop="1" x14ac:dyDescent="0.25"/>
  </sheetData>
  <mergeCells count="3">
    <mergeCell ref="D25:E25"/>
    <mergeCell ref="J1:K1"/>
    <mergeCell ref="D17:E17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F26"/>
  <sheetViews>
    <sheetView tabSelected="1" workbookViewId="0">
      <selection activeCell="O24" sqref="O24"/>
    </sheetView>
  </sheetViews>
  <sheetFormatPr defaultRowHeight="15" x14ac:dyDescent="0.25"/>
  <sheetData>
    <row r="1" spans="1:6" x14ac:dyDescent="0.25">
      <c r="A1" s="99" t="s">
        <v>119</v>
      </c>
      <c r="B1" s="98"/>
      <c r="C1" s="98"/>
      <c r="D1" s="98"/>
      <c r="E1" s="98"/>
      <c r="F1" s="98"/>
    </row>
    <row r="2" spans="1:6" x14ac:dyDescent="0.25">
      <c r="A2" s="98"/>
      <c r="B2" s="98"/>
      <c r="C2" s="98"/>
      <c r="D2" s="98"/>
      <c r="E2" s="98"/>
      <c r="F2" s="98"/>
    </row>
    <row r="3" spans="1:6" x14ac:dyDescent="0.25">
      <c r="A3" s="98"/>
      <c r="B3" s="98"/>
      <c r="C3" s="98"/>
      <c r="D3" s="98"/>
      <c r="E3" s="98"/>
      <c r="F3" s="98"/>
    </row>
    <row r="4" spans="1:6" x14ac:dyDescent="0.25">
      <c r="A4" s="98"/>
      <c r="B4" s="98"/>
      <c r="C4" s="98"/>
      <c r="D4" s="98"/>
      <c r="E4" s="98"/>
      <c r="F4" s="98"/>
    </row>
    <row r="5" spans="1:6" x14ac:dyDescent="0.25">
      <c r="A5" s="98"/>
      <c r="B5" s="98"/>
      <c r="C5" s="98"/>
      <c r="D5" s="98"/>
      <c r="E5" s="98"/>
      <c r="F5" s="98"/>
    </row>
    <row r="6" spans="1:6" x14ac:dyDescent="0.25">
      <c r="A6" s="98"/>
      <c r="B6" s="98"/>
      <c r="C6" s="98"/>
      <c r="D6" s="98"/>
      <c r="E6" s="98"/>
      <c r="F6" s="98"/>
    </row>
    <row r="7" spans="1:6" x14ac:dyDescent="0.25">
      <c r="A7" s="98"/>
      <c r="B7" s="98"/>
      <c r="C7" s="98"/>
      <c r="D7" s="98"/>
      <c r="E7" s="98"/>
      <c r="F7" s="98"/>
    </row>
    <row r="8" spans="1:6" x14ac:dyDescent="0.25">
      <c r="A8" s="98"/>
      <c r="B8" s="98"/>
      <c r="C8" s="98"/>
      <c r="D8" s="98"/>
      <c r="E8" s="98"/>
      <c r="F8" s="98"/>
    </row>
    <row r="9" spans="1:6" x14ac:dyDescent="0.25">
      <c r="A9" s="98"/>
      <c r="B9" s="98"/>
      <c r="C9" s="98"/>
      <c r="D9" s="98"/>
      <c r="E9" s="98"/>
      <c r="F9" s="98"/>
    </row>
    <row r="10" spans="1:6" x14ac:dyDescent="0.25">
      <c r="A10" s="98"/>
      <c r="B10" s="98"/>
      <c r="C10" s="98"/>
      <c r="D10" s="98"/>
      <c r="E10" s="98"/>
      <c r="F10" s="98"/>
    </row>
    <row r="11" spans="1:6" x14ac:dyDescent="0.25">
      <c r="A11" s="98"/>
      <c r="B11" s="98"/>
      <c r="C11" s="98"/>
      <c r="D11" s="98"/>
      <c r="E11" s="98"/>
      <c r="F11" s="98"/>
    </row>
    <row r="12" spans="1:6" x14ac:dyDescent="0.25">
      <c r="A12" s="98"/>
      <c r="B12" s="98"/>
      <c r="C12" s="98"/>
      <c r="D12" s="98"/>
      <c r="E12" s="98"/>
      <c r="F12" s="98"/>
    </row>
    <row r="13" spans="1:6" x14ac:dyDescent="0.25">
      <c r="A13" s="98"/>
      <c r="B13" s="98"/>
      <c r="C13" s="98"/>
      <c r="D13" s="98"/>
      <c r="E13" s="98"/>
      <c r="F13" s="98"/>
    </row>
    <row r="14" spans="1:6" x14ac:dyDescent="0.25">
      <c r="A14" s="98"/>
      <c r="B14" s="98"/>
      <c r="C14" s="98"/>
      <c r="D14" s="98"/>
      <c r="E14" s="98"/>
      <c r="F14" s="98"/>
    </row>
    <row r="15" spans="1:6" x14ac:dyDescent="0.25">
      <c r="A15" s="98"/>
      <c r="B15" s="98"/>
      <c r="C15" s="98"/>
      <c r="D15" s="98"/>
      <c r="E15" s="98"/>
      <c r="F15" s="98"/>
    </row>
    <row r="16" spans="1:6" x14ac:dyDescent="0.25">
      <c r="A16" s="98"/>
      <c r="B16" s="98"/>
      <c r="C16" s="98"/>
      <c r="D16" s="98"/>
      <c r="E16" s="98"/>
      <c r="F16" s="98"/>
    </row>
    <row r="17" spans="1:6" x14ac:dyDescent="0.25">
      <c r="A17" s="98"/>
      <c r="B17" s="98"/>
      <c r="C17" s="98"/>
      <c r="D17" s="98"/>
      <c r="E17" s="98"/>
      <c r="F17" s="98"/>
    </row>
    <row r="21" spans="1:6" x14ac:dyDescent="0.25">
      <c r="A21" s="99" t="s">
        <v>117</v>
      </c>
      <c r="B21" s="98"/>
      <c r="C21" s="98"/>
      <c r="D21" s="98"/>
      <c r="E21" s="98"/>
      <c r="F21" s="98"/>
    </row>
    <row r="22" spans="1:6" x14ac:dyDescent="0.25">
      <c r="A22" s="102" t="s">
        <v>118</v>
      </c>
      <c r="B22" s="98"/>
      <c r="C22" s="98"/>
      <c r="D22" s="98"/>
      <c r="E22" s="98"/>
      <c r="F22" s="98"/>
    </row>
    <row r="23" spans="1:6" x14ac:dyDescent="0.25">
      <c r="A23" s="98"/>
      <c r="B23" s="98"/>
      <c r="C23" s="98"/>
      <c r="D23" s="98"/>
      <c r="E23" s="98"/>
      <c r="F23" s="98"/>
    </row>
    <row r="24" spans="1:6" x14ac:dyDescent="0.25">
      <c r="A24" s="98"/>
      <c r="B24" s="98" t="s">
        <v>34</v>
      </c>
      <c r="C24" s="98">
        <v>10</v>
      </c>
      <c r="D24" s="98"/>
      <c r="E24" s="98"/>
      <c r="F24" s="98"/>
    </row>
    <row r="25" spans="1:6" x14ac:dyDescent="0.25">
      <c r="A25" s="98"/>
      <c r="B25" s="98" t="s">
        <v>33</v>
      </c>
      <c r="C25" s="98">
        <v>105</v>
      </c>
      <c r="D25" s="98"/>
      <c r="E25" s="98"/>
      <c r="F25" s="98"/>
    </row>
    <row r="26" spans="1:6" x14ac:dyDescent="0.25">
      <c r="A26" s="98"/>
      <c r="B26" s="98" t="s">
        <v>113</v>
      </c>
      <c r="C26" s="98">
        <v>118</v>
      </c>
      <c r="D26" s="98"/>
      <c r="E26" s="98"/>
      <c r="F26" s="9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21"/>
  <sheetViews>
    <sheetView workbookViewId="0">
      <selection activeCell="J34" sqref="J34"/>
    </sheetView>
  </sheetViews>
  <sheetFormatPr defaultRowHeight="15" x14ac:dyDescent="0.25"/>
  <cols>
    <col min="1" max="2" width="9.140625" style="100"/>
    <col min="3" max="3" width="23.28515625" style="100" bestFit="1" customWidth="1"/>
    <col min="4" max="16384" width="9.140625" style="98"/>
  </cols>
  <sheetData>
    <row r="1" spans="1:5" x14ac:dyDescent="0.25">
      <c r="A1" s="103"/>
      <c r="B1" s="100" t="s">
        <v>103</v>
      </c>
      <c r="C1" s="100" t="s">
        <v>116</v>
      </c>
      <c r="E1" s="99" t="s">
        <v>120</v>
      </c>
    </row>
    <row r="2" spans="1:5" x14ac:dyDescent="0.25">
      <c r="A2" s="100">
        <v>1</v>
      </c>
      <c r="B2" s="101">
        <v>0.87830415009574314</v>
      </c>
      <c r="C2" s="101"/>
    </row>
    <row r="3" spans="1:5" x14ac:dyDescent="0.25">
      <c r="A3" s="100">
        <v>2</v>
      </c>
      <c r="B3" s="101">
        <v>0.81562552762841223</v>
      </c>
      <c r="C3" s="101"/>
    </row>
    <row r="4" spans="1:5" x14ac:dyDescent="0.25">
      <c r="A4" s="100">
        <v>3</v>
      </c>
      <c r="B4" s="101">
        <v>0.6581012595159953</v>
      </c>
      <c r="C4" s="101"/>
    </row>
    <row r="5" spans="1:5" x14ac:dyDescent="0.25">
      <c r="A5" s="100">
        <v>4</v>
      </c>
      <c r="B5" s="101">
        <v>0.478332110884919</v>
      </c>
      <c r="C5" s="101"/>
    </row>
    <row r="6" spans="1:5" x14ac:dyDescent="0.25">
      <c r="A6" s="100">
        <v>5</v>
      </c>
      <c r="B6" s="101">
        <v>0.24355833106898911</v>
      </c>
      <c r="C6" s="101"/>
    </row>
    <row r="8" spans="1:5" x14ac:dyDescent="0.25">
      <c r="A8" s="103"/>
      <c r="B8" s="100" t="s">
        <v>103</v>
      </c>
      <c r="C8" s="100" t="s">
        <v>115</v>
      </c>
    </row>
    <row r="9" spans="1:5" x14ac:dyDescent="0.25">
      <c r="A9" s="100">
        <v>1</v>
      </c>
      <c r="B9" s="101">
        <v>0.84456478824114711</v>
      </c>
      <c r="C9" s="101"/>
    </row>
    <row r="10" spans="1:5" x14ac:dyDescent="0.25">
      <c r="A10" s="100">
        <v>2</v>
      </c>
      <c r="B10" s="101">
        <v>0.78955052154128003</v>
      </c>
      <c r="C10" s="101"/>
    </row>
    <row r="11" spans="1:5" x14ac:dyDescent="0.25">
      <c r="A11" s="100">
        <v>3</v>
      </c>
      <c r="B11" s="101">
        <v>0.63388500608645815</v>
      </c>
      <c r="C11" s="101"/>
    </row>
    <row r="12" spans="1:5" x14ac:dyDescent="0.25">
      <c r="A12" s="100">
        <v>4</v>
      </c>
      <c r="B12" s="101">
        <v>0.46206365908166608</v>
      </c>
      <c r="C12" s="101"/>
    </row>
    <row r="13" spans="1:5" x14ac:dyDescent="0.25">
      <c r="A13" s="100">
        <v>5</v>
      </c>
      <c r="B13" s="101">
        <v>0.2662183439165528</v>
      </c>
      <c r="C13" s="101"/>
    </row>
    <row r="16" spans="1:5" x14ac:dyDescent="0.25">
      <c r="A16" s="103"/>
      <c r="B16" s="100" t="s">
        <v>103</v>
      </c>
      <c r="C16" s="100" t="s">
        <v>86</v>
      </c>
    </row>
    <row r="17" spans="1:5" x14ac:dyDescent="0.25">
      <c r="A17" s="100">
        <v>1</v>
      </c>
      <c r="B17" s="101">
        <v>0.89574757742794708</v>
      </c>
      <c r="C17" s="101"/>
    </row>
    <row r="18" spans="1:5" x14ac:dyDescent="0.25">
      <c r="A18" s="100">
        <v>2</v>
      </c>
      <c r="B18" s="101">
        <v>0.83964824762110513</v>
      </c>
      <c r="C18" s="101"/>
      <c r="E18" s="99" t="s">
        <v>121</v>
      </c>
    </row>
    <row r="19" spans="1:5" x14ac:dyDescent="0.25">
      <c r="A19" s="100">
        <v>3</v>
      </c>
      <c r="B19" s="101">
        <v>0.68664818537805494</v>
      </c>
      <c r="C19" s="101"/>
      <c r="E19" s="102" t="s">
        <v>118</v>
      </c>
    </row>
    <row r="20" spans="1:5" x14ac:dyDescent="0.25">
      <c r="A20" s="100">
        <v>4</v>
      </c>
      <c r="B20" s="101">
        <v>0.53119806148341275</v>
      </c>
      <c r="C20" s="101"/>
    </row>
    <row r="21" spans="1:5" x14ac:dyDescent="0.25">
      <c r="A21" s="100">
        <v>5</v>
      </c>
      <c r="B21" s="101">
        <v>0.32259802633892276</v>
      </c>
      <c r="C21" s="10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CPS</vt:lpstr>
      <vt:lpstr>SCF</vt:lpstr>
      <vt:lpstr>Test Comparisons</vt:lpstr>
      <vt:lpstr>Comparison </vt:lpstr>
      <vt:lpstr>By Imputed Non- Earnings Income</vt:lpstr>
      <vt:lpstr>Non-Earnings By Non-Earn Income</vt:lpstr>
      <vt:lpstr>By Total Income</vt:lpstr>
      <vt:lpstr>Figure 1</vt:lpstr>
      <vt:lpstr>Figure 2</vt:lpstr>
      <vt:lpstr>'By Imputed Non- Earnings Income'!Print_Area</vt:lpstr>
      <vt:lpstr>'By Total Income'!Print_Area</vt:lpstr>
      <vt:lpstr>'Comparison '!Print_Area</vt:lpstr>
      <vt:lpstr>CPS!Print_Area</vt:lpstr>
      <vt:lpstr>'Non-Earnings By Non-Earn Income'!Print_Area</vt:lpstr>
      <vt:lpstr>SCF!Print_Area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cafarema</cp:lastModifiedBy>
  <cp:lastPrinted>2014-10-23T17:44:37Z</cp:lastPrinted>
  <dcterms:created xsi:type="dcterms:W3CDTF">2014-10-08T19:33:42Z</dcterms:created>
  <dcterms:modified xsi:type="dcterms:W3CDTF">2015-10-22T16:09:46Z</dcterms:modified>
</cp:coreProperties>
</file>