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7.xml" ContentType="application/vnd.openxmlformats-officedocument.drawing+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1.xml" ContentType="application/vnd.openxmlformats-officedocument.drawingml.chart+xml"/>
  <Override PartName="/xl/theme/themeOverride1.xml" ContentType="application/vnd.openxmlformats-officedocument.themeOverride+xml"/>
  <Override PartName="/xl/drawings/drawing11.xml" ContentType="application/vnd.openxmlformats-officedocument.drawing+xml"/>
  <Override PartName="/xl/charts/chart12.xml" ContentType="application/vnd.openxmlformats-officedocument.drawingml.chart+xml"/>
  <Override PartName="/xl/drawings/drawing12.xml" ContentType="application/vnd.openxmlformats-officedocument.drawing+xml"/>
  <Override PartName="/xl/charts/chart13.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3.xml" ContentType="application/vnd.openxmlformats-officedocument.drawing+xml"/>
  <Override PartName="/xl/charts/chart14.xml" ContentType="application/vnd.openxmlformats-officedocument.drawingml.chart+xml"/>
  <Override PartName="/xl/drawings/drawing14.xml" ContentType="application/vnd.openxmlformats-officedocument.drawing+xml"/>
  <Override PartName="/xl/charts/chart15.xml" ContentType="application/vnd.openxmlformats-officedocument.drawingml.chart+xml"/>
  <Override PartName="/xl/theme/themeOverride2.xml" ContentType="application/vnd.openxmlformats-officedocument.themeOverride+xml"/>
  <Override PartName="/xl/drawings/drawing15.xml" ContentType="application/vnd.openxmlformats-officedocument.drawing+xml"/>
  <Override PartName="/xl/charts/chart1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defaultThemeVersion="166925"/>
  <mc:AlternateContent xmlns:mc="http://schemas.openxmlformats.org/markup-compatibility/2006">
    <mc:Choice Requires="x15">
      <x15ac:absPath xmlns:x15ac="http://schemas.microsoft.com/office/spreadsheetml/2010/11/ac" url="/Volumes/Administration-1/Executive/CRR/Publications/Working_Papers/wp_2023-7/"/>
    </mc:Choice>
  </mc:AlternateContent>
  <xr:revisionPtr revIDLastSave="0" documentId="13_ncr:1_{4EC93C1A-D0E8-244D-A9FB-1BF2024B6604}" xr6:coauthVersionLast="47" xr6:coauthVersionMax="47" xr10:uidLastSave="{00000000-0000-0000-0000-000000000000}"/>
  <bookViews>
    <workbookView xWindow="20260" yWindow="500" windowWidth="20700" windowHeight="20560" tabRatio="807" activeTab="2" xr2:uid="{00000000-000D-0000-FFFF-FFFF00000000}"/>
  </bookViews>
  <sheets>
    <sheet name="Main result_3.30" sheetId="1" state="hidden" r:id="rId1"/>
    <sheet name="Sensitivity_3.30" sheetId="6" state="hidden" r:id="rId2"/>
    <sheet name="Figure 1" sheetId="13" r:id="rId3"/>
    <sheet name="Figure 2" sheetId="14" r:id="rId4"/>
    <sheet name="Figure 3" sheetId="12" r:id="rId5"/>
    <sheet name="Figure 4" sheetId="17" r:id="rId6"/>
    <sheet name="Figure 5" sheetId="15" r:id="rId7"/>
    <sheet name="Figure 6" sheetId="9" r:id="rId8"/>
    <sheet name="Figure 7" sheetId="19" r:id="rId9"/>
    <sheet name="Figure 8" sheetId="20" r:id="rId10"/>
    <sheet name="Figure 9 " sheetId="23" r:id="rId11"/>
    <sheet name="Figure 10" sheetId="7" r:id="rId12"/>
    <sheet name="Favorable" sheetId="5" state="hidden" r:id="rId13"/>
    <sheet name="Sensitivity" sheetId="3" state="hidden" r:id="rId14"/>
    <sheet name="Figure A1" sheetId="22" r:id="rId15"/>
    <sheet name="Figure A2" sheetId="21" r:id="rId16"/>
    <sheet name="Figure A3" sheetId="16" r:id="rId17"/>
    <sheet name="field office calulations" sheetId="2" state="hidden" r:id="rId18"/>
  </sheets>
  <definedNames>
    <definedName name="_Hlk127257458" localSheetId="6">'Figure 5'!$J$23</definedName>
    <definedName name="_Hlk133239232" localSheetId="3">'Figure 2'!$A$21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I149" i="6" l="1"/>
  <c r="C149" i="6"/>
  <c r="E149" i="6" s="1"/>
  <c r="I148" i="6"/>
  <c r="C148" i="6"/>
  <c r="E148" i="6" s="1"/>
  <c r="I147" i="6"/>
  <c r="C147" i="6"/>
  <c r="E147" i="6" s="1"/>
  <c r="I146" i="6"/>
  <c r="C146" i="6"/>
  <c r="E146" i="6" s="1"/>
  <c r="I145" i="6"/>
  <c r="C145" i="6"/>
  <c r="E145" i="6" s="1"/>
  <c r="I144" i="6"/>
  <c r="C144" i="6"/>
  <c r="E144" i="6" s="1"/>
  <c r="I143" i="6"/>
  <c r="C143" i="6"/>
  <c r="E143" i="6" s="1"/>
  <c r="I142" i="6"/>
  <c r="C142" i="6"/>
  <c r="E142" i="6" s="1"/>
  <c r="I141" i="6"/>
  <c r="C141" i="6"/>
  <c r="E141" i="6" s="1"/>
  <c r="I140" i="6"/>
  <c r="I132" i="6"/>
  <c r="C132" i="6"/>
  <c r="E132" i="6" s="1"/>
  <c r="I131" i="6"/>
  <c r="C131" i="6"/>
  <c r="E131" i="6" s="1"/>
  <c r="I130" i="6"/>
  <c r="C130" i="6"/>
  <c r="E130" i="6" s="1"/>
  <c r="I129" i="6"/>
  <c r="C129" i="6"/>
  <c r="E129" i="6" s="1"/>
  <c r="I128" i="6"/>
  <c r="C128" i="6"/>
  <c r="E128" i="6" s="1"/>
  <c r="I127" i="6"/>
  <c r="C127" i="6"/>
  <c r="E127" i="6" s="1"/>
  <c r="I126" i="6"/>
  <c r="C126" i="6"/>
  <c r="E126" i="6" s="1"/>
  <c r="I125" i="6"/>
  <c r="C125" i="6"/>
  <c r="E125" i="6" s="1"/>
  <c r="I124" i="6"/>
  <c r="C124" i="6"/>
  <c r="E124" i="6" s="1"/>
  <c r="I123" i="6"/>
  <c r="I116" i="6"/>
  <c r="C116" i="6"/>
  <c r="E116" i="6" s="1"/>
  <c r="I115" i="6"/>
  <c r="C115" i="6"/>
  <c r="E115" i="6" s="1"/>
  <c r="I114" i="6"/>
  <c r="C114" i="6"/>
  <c r="E114" i="6" s="1"/>
  <c r="I113" i="6"/>
  <c r="C113" i="6"/>
  <c r="E113" i="6" s="1"/>
  <c r="I112" i="6"/>
  <c r="C112" i="6"/>
  <c r="E112" i="6" s="1"/>
  <c r="I111" i="6"/>
  <c r="C111" i="6"/>
  <c r="E111" i="6" s="1"/>
  <c r="I110" i="6"/>
  <c r="C110" i="6"/>
  <c r="E110" i="6" s="1"/>
  <c r="I109" i="6"/>
  <c r="C109" i="6"/>
  <c r="E109" i="6" s="1"/>
  <c r="I108" i="6"/>
  <c r="C108" i="6"/>
  <c r="E108" i="6" s="1"/>
  <c r="I107" i="6"/>
  <c r="I100" i="6"/>
  <c r="C100" i="6"/>
  <c r="E100" i="6" s="1"/>
  <c r="I99" i="6"/>
  <c r="C99" i="6"/>
  <c r="E99" i="6" s="1"/>
  <c r="I98" i="6"/>
  <c r="C98" i="6"/>
  <c r="E98" i="6" s="1"/>
  <c r="I97" i="6"/>
  <c r="C97" i="6"/>
  <c r="E97" i="6" s="1"/>
  <c r="I96" i="6"/>
  <c r="C96" i="6"/>
  <c r="E96" i="6" s="1"/>
  <c r="I95" i="6"/>
  <c r="C95" i="6"/>
  <c r="E95" i="6" s="1"/>
  <c r="I94" i="6"/>
  <c r="E94" i="6"/>
  <c r="C94" i="6"/>
  <c r="I93" i="6"/>
  <c r="C93" i="6"/>
  <c r="E93" i="6" s="1"/>
  <c r="I92" i="6"/>
  <c r="C92" i="6"/>
  <c r="E92" i="6" s="1"/>
  <c r="I91" i="6"/>
  <c r="I83" i="6"/>
  <c r="C83" i="6"/>
  <c r="E83" i="6" s="1"/>
  <c r="I82" i="6"/>
  <c r="C82" i="6"/>
  <c r="E82" i="6" s="1"/>
  <c r="I81" i="6"/>
  <c r="C81" i="6"/>
  <c r="E81" i="6" s="1"/>
  <c r="I80" i="6"/>
  <c r="C80" i="6"/>
  <c r="E80" i="6" s="1"/>
  <c r="I79" i="6"/>
  <c r="C79" i="6"/>
  <c r="E79" i="6" s="1"/>
  <c r="I78" i="6"/>
  <c r="C78" i="6"/>
  <c r="E78" i="6" s="1"/>
  <c r="I77" i="6"/>
  <c r="C77" i="6"/>
  <c r="E77" i="6" s="1"/>
  <c r="I76" i="6"/>
  <c r="C76" i="6"/>
  <c r="E76" i="6" s="1"/>
  <c r="I75" i="6"/>
  <c r="C75" i="6"/>
  <c r="E75" i="6" s="1"/>
  <c r="I74" i="6"/>
  <c r="I67" i="6"/>
  <c r="C67" i="6"/>
  <c r="E67" i="6" s="1"/>
  <c r="I66" i="6"/>
  <c r="C66" i="6"/>
  <c r="E66" i="6" s="1"/>
  <c r="I65" i="6"/>
  <c r="C65" i="6"/>
  <c r="E65" i="6" s="1"/>
  <c r="I64" i="6"/>
  <c r="C64" i="6"/>
  <c r="E64" i="6" s="1"/>
  <c r="I63" i="6"/>
  <c r="C63" i="6"/>
  <c r="E63" i="6" s="1"/>
  <c r="I62" i="6"/>
  <c r="C62" i="6"/>
  <c r="E62" i="6" s="1"/>
  <c r="I61" i="6"/>
  <c r="C61" i="6"/>
  <c r="E61" i="6" s="1"/>
  <c r="I60" i="6"/>
  <c r="C60" i="6"/>
  <c r="E60" i="6" s="1"/>
  <c r="I59" i="6"/>
  <c r="C59" i="6"/>
  <c r="E59" i="6" s="1"/>
  <c r="I58" i="6"/>
  <c r="I51" i="6"/>
  <c r="C51" i="6"/>
  <c r="E51" i="6" s="1"/>
  <c r="I50" i="6"/>
  <c r="C50" i="6"/>
  <c r="E50" i="6" s="1"/>
  <c r="I49" i="6"/>
  <c r="C49" i="6"/>
  <c r="E49" i="6" s="1"/>
  <c r="I48" i="6"/>
  <c r="C48" i="6"/>
  <c r="E48" i="6" s="1"/>
  <c r="I47" i="6"/>
  <c r="C47" i="6"/>
  <c r="E47" i="6" s="1"/>
  <c r="I46" i="6"/>
  <c r="C46" i="6"/>
  <c r="E46" i="6" s="1"/>
  <c r="I45" i="6"/>
  <c r="C45" i="6"/>
  <c r="E45" i="6" s="1"/>
  <c r="I44" i="6"/>
  <c r="C44" i="6"/>
  <c r="E44" i="6" s="1"/>
  <c r="I43" i="6"/>
  <c r="C43" i="6"/>
  <c r="E43" i="6" s="1"/>
  <c r="I42" i="6"/>
  <c r="I35" i="6"/>
  <c r="C35" i="6"/>
  <c r="E35" i="6" s="1"/>
  <c r="I34" i="6"/>
  <c r="C34" i="6"/>
  <c r="E34" i="6" s="1"/>
  <c r="I33" i="6"/>
  <c r="C33" i="6"/>
  <c r="E33" i="6" s="1"/>
  <c r="I32" i="6"/>
  <c r="C32" i="6"/>
  <c r="E32" i="6" s="1"/>
  <c r="I31" i="6"/>
  <c r="C31" i="6"/>
  <c r="E31" i="6" s="1"/>
  <c r="I30" i="6"/>
  <c r="C30" i="6"/>
  <c r="E30" i="6" s="1"/>
  <c r="I29" i="6"/>
  <c r="C29" i="6"/>
  <c r="E29" i="6" s="1"/>
  <c r="I28" i="6"/>
  <c r="C28" i="6"/>
  <c r="E28" i="6" s="1"/>
  <c r="I27" i="6"/>
  <c r="C27" i="6"/>
  <c r="E27" i="6" s="1"/>
  <c r="I26" i="6"/>
  <c r="I19" i="6"/>
  <c r="C19" i="6"/>
  <c r="E19" i="6" s="1"/>
  <c r="I18" i="6"/>
  <c r="C18" i="6"/>
  <c r="E18" i="6" s="1"/>
  <c r="I17" i="6"/>
  <c r="C17" i="6"/>
  <c r="E17" i="6" s="1"/>
  <c r="I16" i="6"/>
  <c r="C16" i="6"/>
  <c r="E16" i="6" s="1"/>
  <c r="I15" i="6"/>
  <c r="C15" i="6"/>
  <c r="E15" i="6" s="1"/>
  <c r="I14" i="6"/>
  <c r="C14" i="6"/>
  <c r="E14" i="6" s="1"/>
  <c r="I13" i="6"/>
  <c r="C13" i="6"/>
  <c r="E13" i="6" s="1"/>
  <c r="I12" i="6"/>
  <c r="C12" i="6"/>
  <c r="E12" i="6" s="1"/>
  <c r="I11" i="6"/>
  <c r="C11" i="6"/>
  <c r="E11" i="6" s="1"/>
  <c r="I10" i="6"/>
  <c r="C22" i="5" l="1"/>
  <c r="C149" i="3" l="1"/>
  <c r="E149" i="3" s="1"/>
  <c r="C148" i="3"/>
  <c r="E148" i="3" s="1"/>
  <c r="C147" i="3"/>
  <c r="E147" i="3" s="1"/>
  <c r="C146" i="3"/>
  <c r="E146" i="3" s="1"/>
  <c r="C145" i="3"/>
  <c r="E145" i="3" s="1"/>
  <c r="C144" i="3"/>
  <c r="E144" i="3" s="1"/>
  <c r="C143" i="3"/>
  <c r="E143" i="3" s="1"/>
  <c r="C142" i="3"/>
  <c r="E142" i="3" s="1"/>
  <c r="C141" i="3"/>
  <c r="E141" i="3" s="1"/>
  <c r="C132" i="3"/>
  <c r="E132" i="3" s="1"/>
  <c r="C131" i="3"/>
  <c r="E131" i="3" s="1"/>
  <c r="C130" i="3"/>
  <c r="E130" i="3" s="1"/>
  <c r="C129" i="3"/>
  <c r="E129" i="3" s="1"/>
  <c r="C128" i="3"/>
  <c r="E128" i="3" s="1"/>
  <c r="C127" i="3"/>
  <c r="E127" i="3" s="1"/>
  <c r="C126" i="3"/>
  <c r="E126" i="3" s="1"/>
  <c r="C125" i="3"/>
  <c r="E125" i="3" s="1"/>
  <c r="C124" i="3"/>
  <c r="E124" i="3" s="1"/>
  <c r="C116" i="3"/>
  <c r="E116" i="3" s="1"/>
  <c r="C115" i="3"/>
  <c r="E115" i="3" s="1"/>
  <c r="C114" i="3"/>
  <c r="E114" i="3" s="1"/>
  <c r="C113" i="3"/>
  <c r="E113" i="3" s="1"/>
  <c r="C112" i="3"/>
  <c r="E112" i="3" s="1"/>
  <c r="C111" i="3"/>
  <c r="E111" i="3" s="1"/>
  <c r="C110" i="3"/>
  <c r="E110" i="3" s="1"/>
  <c r="C109" i="3"/>
  <c r="E109" i="3" s="1"/>
  <c r="C108" i="3"/>
  <c r="E108" i="3" s="1"/>
  <c r="C100" i="3"/>
  <c r="E100" i="3" s="1"/>
  <c r="C99" i="3"/>
  <c r="E99" i="3" s="1"/>
  <c r="C98" i="3"/>
  <c r="E98" i="3" s="1"/>
  <c r="C97" i="3"/>
  <c r="E97" i="3" s="1"/>
  <c r="C96" i="3"/>
  <c r="E96" i="3" s="1"/>
  <c r="C95" i="3"/>
  <c r="E95" i="3" s="1"/>
  <c r="C94" i="3"/>
  <c r="E94" i="3" s="1"/>
  <c r="C93" i="3"/>
  <c r="E93" i="3" s="1"/>
  <c r="C92" i="3"/>
  <c r="E92" i="3" s="1"/>
  <c r="C83" i="3"/>
  <c r="E83" i="3" s="1"/>
  <c r="C82" i="3"/>
  <c r="E82" i="3" s="1"/>
  <c r="C81" i="3"/>
  <c r="E81" i="3" s="1"/>
  <c r="C80" i="3"/>
  <c r="E80" i="3" s="1"/>
  <c r="C79" i="3"/>
  <c r="E79" i="3" s="1"/>
  <c r="C78" i="3"/>
  <c r="E78" i="3" s="1"/>
  <c r="C77" i="3"/>
  <c r="E77" i="3" s="1"/>
  <c r="C76" i="3"/>
  <c r="E76" i="3" s="1"/>
  <c r="C75" i="3"/>
  <c r="E75" i="3" s="1"/>
  <c r="C67" i="3"/>
  <c r="E67" i="3" s="1"/>
  <c r="C66" i="3"/>
  <c r="E66" i="3" s="1"/>
  <c r="C65" i="3"/>
  <c r="E65" i="3" s="1"/>
  <c r="C64" i="3"/>
  <c r="E64" i="3" s="1"/>
  <c r="C63" i="3"/>
  <c r="E63" i="3" s="1"/>
  <c r="C62" i="3"/>
  <c r="E62" i="3" s="1"/>
  <c r="C61" i="3"/>
  <c r="E61" i="3" s="1"/>
  <c r="C60" i="3"/>
  <c r="E60" i="3" s="1"/>
  <c r="C59" i="3"/>
  <c r="E59" i="3" s="1"/>
  <c r="C51" i="3"/>
  <c r="E51" i="3" s="1"/>
  <c r="C50" i="3"/>
  <c r="E50" i="3" s="1"/>
  <c r="C49" i="3"/>
  <c r="E49" i="3" s="1"/>
  <c r="C48" i="3"/>
  <c r="E48" i="3" s="1"/>
  <c r="C47" i="3"/>
  <c r="E47" i="3" s="1"/>
  <c r="C46" i="3"/>
  <c r="E46" i="3" s="1"/>
  <c r="C45" i="3"/>
  <c r="E45" i="3" s="1"/>
  <c r="C44" i="3"/>
  <c r="E44" i="3" s="1"/>
  <c r="C43" i="3"/>
  <c r="E43" i="3" s="1"/>
  <c r="C35" i="3"/>
  <c r="E35" i="3" s="1"/>
  <c r="C34" i="3"/>
  <c r="E34" i="3" s="1"/>
  <c r="C33" i="3"/>
  <c r="E33" i="3" s="1"/>
  <c r="C32" i="3"/>
  <c r="E32" i="3" s="1"/>
  <c r="C31" i="3"/>
  <c r="E31" i="3" s="1"/>
  <c r="C30" i="3"/>
  <c r="E30" i="3" s="1"/>
  <c r="C29" i="3"/>
  <c r="E29" i="3" s="1"/>
  <c r="C28" i="3"/>
  <c r="E28" i="3" s="1"/>
  <c r="C27" i="3"/>
  <c r="E27" i="3" s="1"/>
  <c r="C12" i="3"/>
  <c r="E12" i="3" s="1"/>
  <c r="C13" i="3"/>
  <c r="E13" i="3" s="1"/>
  <c r="C14" i="3"/>
  <c r="E14" i="3" s="1"/>
  <c r="C15" i="3"/>
  <c r="E15" i="3" s="1"/>
  <c r="C16" i="3"/>
  <c r="E16" i="3" s="1"/>
  <c r="C17" i="3"/>
  <c r="E17" i="3" s="1"/>
  <c r="C18" i="3"/>
  <c r="E18" i="3" s="1"/>
  <c r="C19" i="3"/>
  <c r="E19" i="3" s="1"/>
  <c r="C11" i="3"/>
  <c r="E11" i="3" s="1"/>
  <c r="C16" i="1"/>
  <c r="I16" i="1" l="1"/>
  <c r="I17" i="1"/>
  <c r="I18" i="1"/>
  <c r="I19" i="1"/>
  <c r="I20" i="1"/>
  <c r="I21" i="1"/>
  <c r="I22" i="1"/>
  <c r="I23" i="1"/>
  <c r="I24" i="1"/>
  <c r="I15" i="1"/>
  <c r="B3" i="1"/>
  <c r="B4" i="1"/>
  <c r="B5" i="1"/>
  <c r="B6" i="1"/>
  <c r="B7" i="1"/>
  <c r="B8" i="1"/>
  <c r="B9" i="1"/>
  <c r="B10" i="1"/>
  <c r="B11" i="1"/>
  <c r="B2" i="1"/>
  <c r="C2" i="1" s="1"/>
  <c r="I12" i="3" l="1"/>
  <c r="I10" i="3"/>
  <c r="G58" i="6"/>
  <c r="I13" i="3"/>
  <c r="G10" i="3"/>
  <c r="G91" i="6"/>
  <c r="G74" i="6"/>
  <c r="G42" i="6"/>
  <c r="I14" i="3"/>
  <c r="G107" i="6"/>
  <c r="I18" i="3"/>
  <c r="I19" i="3"/>
  <c r="I15" i="3"/>
  <c r="G123" i="6"/>
  <c r="I16" i="3"/>
  <c r="F140" i="6"/>
  <c r="I17" i="3"/>
  <c r="G10" i="6"/>
  <c r="G26" i="6"/>
  <c r="I11" i="3"/>
  <c r="F140" i="3"/>
  <c r="G74" i="3"/>
  <c r="G26" i="3"/>
  <c r="G91" i="3"/>
  <c r="G58" i="3"/>
  <c r="G123" i="3"/>
  <c r="G42" i="3"/>
  <c r="G107" i="3"/>
  <c r="I11" i="1"/>
  <c r="E3" i="1"/>
  <c r="E4" i="1"/>
  <c r="E5" i="1"/>
  <c r="E6" i="1"/>
  <c r="E7" i="1"/>
  <c r="E8" i="1"/>
  <c r="E9" i="1"/>
  <c r="E10" i="1"/>
  <c r="E11" i="1"/>
  <c r="E2" i="1"/>
  <c r="C17" i="1"/>
  <c r="E17" i="1" s="1"/>
  <c r="C18" i="1"/>
  <c r="E18" i="1" s="1"/>
  <c r="C19" i="1"/>
  <c r="E19" i="1" s="1"/>
  <c r="C20" i="1"/>
  <c r="E20" i="1" s="1"/>
  <c r="C21" i="1"/>
  <c r="E21" i="1" s="1"/>
  <c r="C22" i="1"/>
  <c r="E22" i="1" s="1"/>
  <c r="C23" i="1"/>
  <c r="E23" i="1" s="1"/>
  <c r="C24" i="1"/>
  <c r="E24" i="1" s="1"/>
  <c r="E16" i="1"/>
  <c r="C3" i="1"/>
  <c r="C4" i="1"/>
  <c r="C5" i="1"/>
  <c r="C6" i="1"/>
  <c r="C7" i="1"/>
  <c r="C8" i="1"/>
  <c r="C9" i="1"/>
  <c r="C10" i="1"/>
  <c r="C11" i="1"/>
  <c r="F143" i="3" l="1"/>
  <c r="F141" i="3"/>
  <c r="F144" i="3"/>
  <c r="F145" i="3"/>
  <c r="F149" i="3"/>
  <c r="B151" i="3" s="1"/>
  <c r="F146" i="3"/>
  <c r="F147" i="3"/>
  <c r="F142" i="3"/>
  <c r="F148" i="3"/>
  <c r="F141" i="6"/>
  <c r="F142" i="6"/>
  <c r="F143" i="6"/>
  <c r="F146" i="6"/>
  <c r="F147" i="6"/>
  <c r="F144" i="6"/>
  <c r="F149" i="6"/>
  <c r="B151" i="6" s="1"/>
  <c r="F148" i="6"/>
  <c r="F145" i="6"/>
  <c r="F15" i="1"/>
  <c r="F16" i="1" s="1"/>
  <c r="G16" i="1" s="1"/>
  <c r="J16" i="1" s="1"/>
  <c r="F42" i="6"/>
  <c r="F58" i="6"/>
  <c r="F26" i="6"/>
  <c r="F91" i="6"/>
  <c r="F74" i="6"/>
  <c r="F107" i="6"/>
  <c r="F10" i="6"/>
  <c r="F123" i="6"/>
  <c r="F107" i="3"/>
  <c r="F74" i="3"/>
  <c r="F26" i="3"/>
  <c r="F91" i="3"/>
  <c r="F58" i="3"/>
  <c r="F10" i="3"/>
  <c r="F42" i="3"/>
  <c r="F123" i="3"/>
  <c r="F19" i="1"/>
  <c r="G19" i="1" s="1"/>
  <c r="J19" i="1" s="1"/>
  <c r="F24" i="1"/>
  <c r="G24" i="1" s="1"/>
  <c r="J24" i="1" s="1"/>
  <c r="F18" i="1"/>
  <c r="G18" i="1" s="1"/>
  <c r="J18" i="1" s="1"/>
  <c r="F21" i="1"/>
  <c r="G21" i="1" s="1"/>
  <c r="J21" i="1" s="1"/>
  <c r="F22" i="1"/>
  <c r="G22" i="1" s="1"/>
  <c r="J22" i="1" s="1"/>
  <c r="K18" i="1"/>
  <c r="K23" i="1"/>
  <c r="K17" i="1"/>
  <c r="K19" i="1"/>
  <c r="K22" i="1"/>
  <c r="G15" i="1"/>
  <c r="J15" i="1" s="1"/>
  <c r="K16" i="1"/>
  <c r="K20" i="1"/>
  <c r="K21" i="1"/>
  <c r="K24" i="1"/>
  <c r="K15" i="1"/>
  <c r="F21" i="2"/>
  <c r="F20" i="2"/>
  <c r="F19" i="2"/>
  <c r="F22" i="2" s="1"/>
  <c r="F23" i="1" l="1"/>
  <c r="G23" i="1" s="1"/>
  <c r="J23" i="1" s="1"/>
  <c r="F100" i="6"/>
  <c r="G100" i="6" s="1"/>
  <c r="B102" i="6" s="1"/>
  <c r="D3" i="6" s="1"/>
  <c r="F48" i="6"/>
  <c r="G48" i="6" s="1"/>
  <c r="F17" i="6"/>
  <c r="G17" i="6" s="1"/>
  <c r="F81" i="6"/>
  <c r="G81" i="6" s="1"/>
  <c r="F95" i="6"/>
  <c r="G95" i="6" s="1"/>
  <c r="F128" i="6"/>
  <c r="G128" i="6" s="1"/>
  <c r="F109" i="6"/>
  <c r="G109" i="6" s="1"/>
  <c r="F76" i="6"/>
  <c r="G76" i="6" s="1"/>
  <c r="F63" i="6"/>
  <c r="G63" i="6" s="1"/>
  <c r="F114" i="6"/>
  <c r="G114" i="6" s="1"/>
  <c r="F47" i="6"/>
  <c r="G47" i="6" s="1"/>
  <c r="F18" i="6"/>
  <c r="G18" i="6" s="1"/>
  <c r="F96" i="6"/>
  <c r="G96" i="6" s="1"/>
  <c r="F124" i="6"/>
  <c r="G124" i="6" s="1"/>
  <c r="F67" i="6"/>
  <c r="G67" i="6" s="1"/>
  <c r="B69" i="6" s="1"/>
  <c r="C3" i="6" s="1"/>
  <c r="F33" i="6"/>
  <c r="G33" i="6" s="1"/>
  <c r="F98" i="6"/>
  <c r="G98" i="6" s="1"/>
  <c r="F12" i="6"/>
  <c r="G12" i="6" s="1"/>
  <c r="F82" i="6"/>
  <c r="G82" i="6" s="1"/>
  <c r="F115" i="6"/>
  <c r="G115" i="6" s="1"/>
  <c r="F13" i="6"/>
  <c r="G13" i="6" s="1"/>
  <c r="F50" i="6"/>
  <c r="G50" i="6" s="1"/>
  <c r="F59" i="6"/>
  <c r="G59" i="6" s="1"/>
  <c r="F110" i="6"/>
  <c r="G110" i="6" s="1"/>
  <c r="F92" i="6"/>
  <c r="G92" i="6" s="1"/>
  <c r="F78" i="6"/>
  <c r="G78" i="6" s="1"/>
  <c r="F112" i="6"/>
  <c r="G112" i="6" s="1"/>
  <c r="F75" i="6"/>
  <c r="G75" i="6" s="1"/>
  <c r="F35" i="6"/>
  <c r="G35" i="6" s="1"/>
  <c r="B37" i="6" s="1"/>
  <c r="B4" i="6" s="1"/>
  <c r="F131" i="6"/>
  <c r="G131" i="6" s="1"/>
  <c r="F97" i="6"/>
  <c r="G97" i="6" s="1"/>
  <c r="F113" i="6"/>
  <c r="G113" i="6" s="1"/>
  <c r="F77" i="6"/>
  <c r="G77" i="6" s="1"/>
  <c r="F45" i="6"/>
  <c r="G45" i="6" s="1"/>
  <c r="F65" i="6"/>
  <c r="G65" i="6" s="1"/>
  <c r="F34" i="6"/>
  <c r="G34" i="6" s="1"/>
  <c r="F79" i="6"/>
  <c r="G79" i="6" s="1"/>
  <c r="F14" i="6"/>
  <c r="G14" i="6" s="1"/>
  <c r="F28" i="6"/>
  <c r="G28" i="6" s="1"/>
  <c r="F44" i="6"/>
  <c r="G44" i="6" s="1"/>
  <c r="F125" i="6"/>
  <c r="G125" i="6" s="1"/>
  <c r="F46" i="6"/>
  <c r="G46" i="6" s="1"/>
  <c r="F15" i="6"/>
  <c r="G15" i="6" s="1"/>
  <c r="F60" i="6"/>
  <c r="G60" i="6" s="1"/>
  <c r="F93" i="6"/>
  <c r="G93" i="6" s="1"/>
  <c r="F61" i="6"/>
  <c r="G61" i="6" s="1"/>
  <c r="F129" i="6"/>
  <c r="G129" i="6" s="1"/>
  <c r="F43" i="6"/>
  <c r="G43" i="6" s="1"/>
  <c r="F111" i="6"/>
  <c r="G111" i="6" s="1"/>
  <c r="F16" i="6"/>
  <c r="G16" i="6" s="1"/>
  <c r="F126" i="6"/>
  <c r="G126" i="6" s="1"/>
  <c r="F127" i="6"/>
  <c r="G127" i="6" s="1"/>
  <c r="F64" i="6"/>
  <c r="G64" i="6" s="1"/>
  <c r="F132" i="6"/>
  <c r="G132" i="6" s="1"/>
  <c r="B134" i="6" s="1"/>
  <c r="D5" i="6" s="1"/>
  <c r="F30" i="6"/>
  <c r="G30" i="6" s="1"/>
  <c r="F94" i="6"/>
  <c r="G94" i="6" s="1"/>
  <c r="F31" i="6"/>
  <c r="G31" i="6" s="1"/>
  <c r="F108" i="6"/>
  <c r="G108" i="6" s="1"/>
  <c r="F116" i="6"/>
  <c r="G116" i="6" s="1"/>
  <c r="B118" i="6" s="1"/>
  <c r="D4" i="6" s="1"/>
  <c r="F32" i="6"/>
  <c r="G32" i="6" s="1"/>
  <c r="F83" i="6"/>
  <c r="G83" i="6" s="1"/>
  <c r="B85" i="6" s="1"/>
  <c r="C5" i="6" s="1"/>
  <c r="F49" i="6"/>
  <c r="G49" i="6" s="1"/>
  <c r="F27" i="6"/>
  <c r="G27" i="6" s="1"/>
  <c r="F19" i="6"/>
  <c r="G19" i="6" s="1"/>
  <c r="B21" i="6" s="1"/>
  <c r="B3" i="6" s="1"/>
  <c r="F51" i="6"/>
  <c r="G51" i="6" s="1"/>
  <c r="B53" i="6" s="1"/>
  <c r="B5" i="6" s="1"/>
  <c r="F11" i="6"/>
  <c r="G11" i="6" s="1"/>
  <c r="F66" i="6"/>
  <c r="G66" i="6" s="1"/>
  <c r="F80" i="6"/>
  <c r="G80" i="6" s="1"/>
  <c r="F29" i="6"/>
  <c r="G29" i="6" s="1"/>
  <c r="F62" i="6"/>
  <c r="G62" i="6" s="1"/>
  <c r="F130" i="6"/>
  <c r="G130" i="6" s="1"/>
  <c r="F99" i="6"/>
  <c r="G99" i="6" s="1"/>
  <c r="B28" i="1"/>
  <c r="D30" i="1"/>
  <c r="B31" i="1"/>
  <c r="F34" i="3"/>
  <c r="G34" i="3" s="1"/>
  <c r="F15" i="3"/>
  <c r="G15" i="3" s="1"/>
  <c r="F14" i="3"/>
  <c r="G14" i="3" s="1"/>
  <c r="F13" i="3"/>
  <c r="G13" i="3" s="1"/>
  <c r="F11" i="3"/>
  <c r="G11" i="3" s="1"/>
  <c r="F45" i="3"/>
  <c r="G45" i="3" s="1"/>
  <c r="F78" i="3"/>
  <c r="G78" i="3" s="1"/>
  <c r="F128" i="3"/>
  <c r="G128" i="3" s="1"/>
  <c r="F99" i="3"/>
  <c r="G99" i="3" s="1"/>
  <c r="F75" i="3"/>
  <c r="G75" i="3" s="1"/>
  <c r="F112" i="3"/>
  <c r="G112" i="3" s="1"/>
  <c r="F27" i="3"/>
  <c r="G27" i="3" s="1"/>
  <c r="F80" i="3"/>
  <c r="G80" i="3" s="1"/>
  <c r="F114" i="3"/>
  <c r="G114" i="3" s="1"/>
  <c r="F32" i="3"/>
  <c r="G32" i="3" s="1"/>
  <c r="F67" i="3"/>
  <c r="G67" i="3" s="1"/>
  <c r="B69" i="3" s="1"/>
  <c r="C3" i="3" s="1"/>
  <c r="F29" i="3"/>
  <c r="G29" i="3" s="1"/>
  <c r="F50" i="3"/>
  <c r="G50" i="3" s="1"/>
  <c r="F12" i="3"/>
  <c r="G12" i="3" s="1"/>
  <c r="F82" i="3"/>
  <c r="G82" i="3" s="1"/>
  <c r="F48" i="3"/>
  <c r="G48" i="3" s="1"/>
  <c r="F18" i="3"/>
  <c r="G18" i="3" s="1"/>
  <c r="F64" i="3"/>
  <c r="G64" i="3" s="1"/>
  <c r="F98" i="3"/>
  <c r="G98" i="3" s="1"/>
  <c r="F111" i="3"/>
  <c r="G111" i="3" s="1"/>
  <c r="F125" i="3"/>
  <c r="G125" i="3" s="1"/>
  <c r="F127" i="3"/>
  <c r="G127" i="3" s="1"/>
  <c r="F28" i="3"/>
  <c r="G28" i="3" s="1"/>
  <c r="F62" i="3"/>
  <c r="G62" i="3" s="1"/>
  <c r="F77" i="3"/>
  <c r="G77" i="3" s="1"/>
  <c r="F110" i="3"/>
  <c r="G110" i="3" s="1"/>
  <c r="F108" i="3"/>
  <c r="G108" i="3" s="1"/>
  <c r="F124" i="3"/>
  <c r="G124" i="3" s="1"/>
  <c r="F63" i="3"/>
  <c r="G63" i="3" s="1"/>
  <c r="F49" i="3"/>
  <c r="G49" i="3" s="1"/>
  <c r="F31" i="3"/>
  <c r="G31" i="3" s="1"/>
  <c r="F19" i="3"/>
  <c r="G19" i="3" s="1"/>
  <c r="F35" i="3"/>
  <c r="G35" i="3" s="1"/>
  <c r="B37" i="3" s="1"/>
  <c r="B4" i="3" s="1"/>
  <c r="F17" i="3"/>
  <c r="G17" i="3" s="1"/>
  <c r="F113" i="3"/>
  <c r="G113" i="3" s="1"/>
  <c r="F97" i="3"/>
  <c r="G97" i="3" s="1"/>
  <c r="F51" i="3"/>
  <c r="G51" i="3" s="1"/>
  <c r="B53" i="3" s="1"/>
  <c r="B5" i="3" s="1"/>
  <c r="F131" i="3"/>
  <c r="G131" i="3" s="1"/>
  <c r="F132" i="3"/>
  <c r="G132" i="3" s="1"/>
  <c r="B134" i="3" s="1"/>
  <c r="D5" i="3" s="1"/>
  <c r="F116" i="3"/>
  <c r="G116" i="3" s="1"/>
  <c r="B118" i="3" s="1"/>
  <c r="D4" i="3" s="1"/>
  <c r="F60" i="3"/>
  <c r="G60" i="3" s="1"/>
  <c r="F95" i="3"/>
  <c r="G95" i="3" s="1"/>
  <c r="F30" i="3"/>
  <c r="G30" i="3" s="1"/>
  <c r="F46" i="3"/>
  <c r="G46" i="3" s="1"/>
  <c r="F83" i="3"/>
  <c r="G83" i="3" s="1"/>
  <c r="B85" i="3" s="1"/>
  <c r="C5" i="3" s="1"/>
  <c r="F81" i="3"/>
  <c r="G81" i="3" s="1"/>
  <c r="F44" i="3"/>
  <c r="G44" i="3" s="1"/>
  <c r="F76" i="3"/>
  <c r="G76" i="3" s="1"/>
  <c r="F109" i="3"/>
  <c r="G109" i="3" s="1"/>
  <c r="F115" i="3"/>
  <c r="G115" i="3" s="1"/>
  <c r="F94" i="3"/>
  <c r="G94" i="3" s="1"/>
  <c r="F130" i="3"/>
  <c r="G130" i="3" s="1"/>
  <c r="F47" i="3"/>
  <c r="G47" i="3" s="1"/>
  <c r="F59" i="3"/>
  <c r="G59" i="3" s="1"/>
  <c r="F93" i="3"/>
  <c r="G93" i="3" s="1"/>
  <c r="F96" i="3"/>
  <c r="G96" i="3" s="1"/>
  <c r="F61" i="3"/>
  <c r="G61" i="3" s="1"/>
  <c r="F129" i="3"/>
  <c r="G129" i="3" s="1"/>
  <c r="F16" i="3"/>
  <c r="G16" i="3" s="1"/>
  <c r="F66" i="3"/>
  <c r="G66" i="3" s="1"/>
  <c r="F92" i="3"/>
  <c r="G92" i="3" s="1"/>
  <c r="F33" i="3"/>
  <c r="G33" i="3" s="1"/>
  <c r="F65" i="3"/>
  <c r="G65" i="3" s="1"/>
  <c r="F43" i="3"/>
  <c r="G43" i="3" s="1"/>
  <c r="F79" i="3"/>
  <c r="G79" i="3" s="1"/>
  <c r="F100" i="3"/>
  <c r="G100" i="3" s="1"/>
  <c r="B102" i="3" s="1"/>
  <c r="D3" i="3" s="1"/>
  <c r="F126" i="3"/>
  <c r="G126" i="3" s="1"/>
  <c r="F17" i="1"/>
  <c r="G17" i="1" s="1"/>
  <c r="J17" i="1" s="1"/>
  <c r="D29" i="1" s="1"/>
  <c r="D33" i="1"/>
  <c r="B34" i="1"/>
  <c r="F20" i="1"/>
  <c r="G20" i="1" s="1"/>
  <c r="J20" i="1" s="1"/>
  <c r="D32" i="1" s="1"/>
  <c r="B36" i="1"/>
  <c r="B35" i="1"/>
  <c r="D34" i="1"/>
  <c r="C34" i="1" s="1"/>
  <c r="D28" i="1"/>
  <c r="B33" i="1"/>
  <c r="B30" i="1"/>
  <c r="C30" i="1" s="1"/>
  <c r="D36" i="1"/>
  <c r="D35" i="1"/>
  <c r="D31" i="1"/>
  <c r="I19" i="2"/>
  <c r="E14" i="2" s="1"/>
  <c r="H19" i="2"/>
  <c r="D14" i="2" s="1"/>
  <c r="C44" i="2" s="1"/>
  <c r="C33" i="1" l="1"/>
  <c r="C35" i="1"/>
  <c r="B32" i="1"/>
  <c r="C32" i="1" s="1"/>
  <c r="B29" i="1"/>
  <c r="C29" i="1" s="1"/>
  <c r="B21" i="3"/>
  <c r="B3" i="3" s="1"/>
  <c r="C31" i="1"/>
  <c r="C36" i="1"/>
  <c r="B152" i="6"/>
  <c r="B153" i="6" s="1"/>
  <c r="B152" i="3"/>
  <c r="B153" i="3" s="1"/>
  <c r="C4" i="3"/>
  <c r="C4" i="6"/>
  <c r="C28" i="1"/>
  <c r="D37" i="1"/>
  <c r="B37" i="1"/>
  <c r="F10" i="2"/>
  <c r="F3" i="2"/>
  <c r="F11" i="2"/>
  <c r="F9" i="2"/>
  <c r="F4" i="2"/>
  <c r="F2" i="2"/>
  <c r="F5" i="2"/>
  <c r="F6" i="2"/>
  <c r="F7" i="2"/>
  <c r="F8" i="2"/>
  <c r="E8" i="2"/>
  <c r="E5" i="2"/>
  <c r="E9" i="2"/>
  <c r="E11" i="2"/>
  <c r="E4" i="2"/>
  <c r="E6" i="2"/>
  <c r="E10" i="2"/>
  <c r="E3" i="2"/>
  <c r="E2" i="2"/>
  <c r="E7" i="2"/>
  <c r="H2" i="2"/>
  <c r="I2" i="2" s="1"/>
  <c r="G4" i="2" l="1"/>
  <c r="C37" i="1"/>
  <c r="G2" i="2"/>
  <c r="G10" i="2"/>
  <c r="G6" i="2"/>
  <c r="G3" i="2"/>
  <c r="G7" i="2"/>
  <c r="G11" i="2"/>
  <c r="G8" i="2"/>
  <c r="G5" i="2"/>
  <c r="G9" i="2"/>
  <c r="H3" i="2" l="1"/>
  <c r="I3" i="2" s="1"/>
  <c r="H7" i="2"/>
  <c r="I7" i="2" s="1"/>
  <c r="H9" i="2"/>
  <c r="I9" i="2" s="1"/>
  <c r="H4" i="2"/>
  <c r="I4" i="2" s="1"/>
  <c r="H5" i="2"/>
  <c r="I5" i="2" s="1"/>
  <c r="H10" i="2"/>
  <c r="I10" i="2" s="1"/>
  <c r="H6" i="2"/>
  <c r="I6" i="2" s="1"/>
  <c r="H11" i="2"/>
  <c r="I11" i="2" s="1"/>
  <c r="H8" i="2"/>
  <c r="I8" i="2" s="1"/>
</calcChain>
</file>

<file path=xl/sharedStrings.xml><?xml version="1.0" encoding="utf-8"?>
<sst xmlns="http://schemas.openxmlformats.org/spreadsheetml/2006/main" count="312" uniqueCount="128">
  <si>
    <t>year</t>
  </si>
  <si>
    <t>Decrease in SSA Field Offices</t>
  </si>
  <si>
    <t>Application rate</t>
  </si>
  <si>
    <t>application spillover effect</t>
  </si>
  <si>
    <t>direct + spillover</t>
  </si>
  <si>
    <t>cumulative field office closure effect size 
(percent change)</t>
  </si>
  <si>
    <t>field office closure effect size 
(pp. change in application rate)</t>
  </si>
  <si>
    <t xml:space="preserve">Population Share Directly Affected </t>
  </si>
  <si>
    <t>Population Share Affected by Spillover</t>
  </si>
  <si>
    <t>ER = .1 application</t>
  </si>
  <si>
    <t>ER = .046 application</t>
  </si>
  <si>
    <t>ER = .155 allowance</t>
  </si>
  <si>
    <t>ER = .0928 allowance</t>
  </si>
  <si>
    <t>Link:</t>
  </si>
  <si>
    <t>Population (closing zip)</t>
  </si>
  <si>
    <t>Population (neighboring zip)</t>
  </si>
  <si>
    <t>Population (unaffected zip)</t>
  </si>
  <si>
    <t>Data from deshpandi and li appendix table A.8:</t>
  </si>
  <si>
    <t>Population share directly affected</t>
  </si>
  <si>
    <t>Population share spillover effected</t>
  </si>
  <si>
    <t>Total population</t>
  </si>
  <si>
    <t>Average population per zip code</t>
  </si>
  <si>
    <t>Number of zip codes</t>
  </si>
  <si>
    <t>Effects come from table 4 of 2019 paper</t>
  </si>
  <si>
    <t>https://www.jstor.org/stable/pdf/26817918.pdf?refreqid=excelsior%3A5ef92e08819ff3d3c9e121ac10d83299&amp;ab_segments=&amp;origin=&amp;initiator=</t>
  </si>
  <si>
    <t xml:space="preserve">https://assets.aeaweb.org/asset-server/files/10939.pdf </t>
  </si>
  <si>
    <t xml:space="preserve">The predicted decrease due to field office closures borrows analysis from Deshpande and Li (2019). We use the effect, which is defined as the percent decrease in the application rate, that a field office closure has.We multiply this percent decrease by the effected population and the number of field office closures. The effect is summed for each year after 2010 and multiplied by the 2010 application rate to give us the cumulative drop in application rate from field office closures. </t>
  </si>
  <si>
    <t>Quote from Deshpandi and Li: "Disability applications fall by 10 percent as
a result of a field office closing in closing zip codes (Table 2)"</t>
  </si>
  <si>
    <t>year</t>
  </si>
  <si>
    <t>(mean) ur_coeff</t>
  </si>
  <si>
    <t>Unemployment rate used for calculations</t>
  </si>
  <si>
    <t>Award Rate</t>
  </si>
  <si>
    <t>Change in unemployment rate</t>
  </si>
  <si>
    <t>Effect of ur on applications</t>
  </si>
  <si>
    <t>Award rate</t>
  </si>
  <si>
    <t>award direct effect</t>
  </si>
  <si>
    <t>ratio awards to applications</t>
  </si>
  <si>
    <t>counterfactual applications</t>
  </si>
  <si>
    <t>counterfactual award rate</t>
  </si>
  <si>
    <t>impact of field offices</t>
  </si>
  <si>
    <t>counterfactual award rate with field offices</t>
  </si>
  <si>
    <t>2010 award rate</t>
  </si>
  <si>
    <t>Business cycle share</t>
  </si>
  <si>
    <t>ALJ share</t>
  </si>
  <si>
    <t>Field offices share</t>
  </si>
  <si>
    <t>Average 2011-2019</t>
  </si>
  <si>
    <t>Association between unemployment rate and DI application rate</t>
  </si>
  <si>
    <t xml:space="preserve"> Allowance rates</t>
  </si>
  <si>
    <t>Cell B3</t>
  </si>
  <si>
    <t>Cell B4</t>
  </si>
  <si>
    <t>Cell B5</t>
  </si>
  <si>
    <t>Cell C3</t>
  </si>
  <si>
    <t>Cell C5</t>
  </si>
  <si>
    <t>Cell D3</t>
  </si>
  <si>
    <t>Cell D4</t>
  </si>
  <si>
    <t>Using elasticity from Maestas, Mullen, Strand (2021)</t>
  </si>
  <si>
    <t>marginal percent impact</t>
  </si>
  <si>
    <t>total percent impact</t>
  </si>
  <si>
    <t>Field office share</t>
  </si>
  <si>
    <t>Year</t>
  </si>
  <si>
    <t>Initial Favorable Determination Rate (Our Data)</t>
  </si>
  <si>
    <t>Initial Favorable Determination Rate (SSA Annual Statistical Report)</t>
  </si>
  <si>
    <t>Final Favorable Determination Rate (SSA Annual Statistical Report)</t>
  </si>
  <si>
    <r>
      <t xml:space="preserve">Figure XX: Intial </t>
    </r>
    <r>
      <rPr>
        <i/>
        <sz val="12"/>
        <rFont val="Times New Roman"/>
        <family val="1"/>
      </rPr>
      <t>Favorable Determination Rate vs. Final Favorable Determination Rate</t>
    </r>
  </si>
  <si>
    <t xml:space="preserve">Source link: https://www.ssa.gov/policy/docs/statcomps/di_asr/2021/di_asr21.pdf </t>
  </si>
  <si>
    <r>
      <rPr>
        <i/>
        <sz val="10"/>
        <rFont val="Times New Roman"/>
        <family val="1"/>
      </rPr>
      <t xml:space="preserve">Source: </t>
    </r>
    <r>
      <rPr>
        <sz val="10"/>
        <rFont val="Times New Roman"/>
        <family val="1"/>
      </rPr>
      <t xml:space="preserve">SSA Annual Statistical Report on the SSDI Program (2021). </t>
    </r>
  </si>
  <si>
    <t>Terminated beneficiaries</t>
  </si>
  <si>
    <t>Share</t>
  </si>
  <si>
    <t xml:space="preserve">Year </t>
  </si>
  <si>
    <t>18-24</t>
  </si>
  <si>
    <t>25-44</t>
  </si>
  <si>
    <t>45-49</t>
  </si>
  <si>
    <t>50-54</t>
  </si>
  <si>
    <t>55-59</t>
  </si>
  <si>
    <t>60-61</t>
  </si>
  <si>
    <t>62-64</t>
  </si>
  <si>
    <r>
      <t>Notes:</t>
    </r>
    <r>
      <rPr>
        <i/>
        <sz val="10"/>
        <rFont val="Times New Roman"/>
        <family val="1"/>
      </rPr>
      <t xml:space="preserve"> </t>
    </r>
    <r>
      <rPr>
        <sz val="10"/>
        <rFont val="Times New Roman"/>
        <family val="1"/>
      </rPr>
      <t>Physically intensive industries include agriculture, forestry, fisheries, mining, manufacturing, construction, transportation, communications, and other public utilities.</t>
    </r>
  </si>
  <si>
    <t>Agriculture, forestry, and fisheries</t>
  </si>
  <si>
    <t>Mining and construction</t>
  </si>
  <si>
    <t>Manufacturing</t>
  </si>
  <si>
    <t>New awardees</t>
  </si>
  <si>
    <t>Incidence rate</t>
  </si>
  <si>
    <r>
      <t xml:space="preserve">Figure 3. </t>
    </r>
    <r>
      <rPr>
        <i/>
        <sz val="12"/>
        <rFont val="Times New Roman"/>
        <family val="1"/>
      </rPr>
      <t>DI Incidence Rate, 1990-2019</t>
    </r>
  </si>
  <si>
    <t>Age</t>
  </si>
  <si>
    <t>Rate in 2019</t>
  </si>
  <si>
    <t>Observed incidence rate</t>
  </si>
  <si>
    <t>Effect of population aging</t>
  </si>
  <si>
    <t>Effects of aging and the business cycle</t>
  </si>
  <si>
    <t>Effects of aging, the business cycle, and field offices</t>
  </si>
  <si>
    <t xml:space="preserve">SSDI beneficiaries </t>
  </si>
  <si>
    <r>
      <t xml:space="preserve">Figure 1. </t>
    </r>
    <r>
      <rPr>
        <i/>
        <sz val="12"/>
        <color rgb="FF000000"/>
        <rFont val="Times New Roman"/>
        <family val="1"/>
      </rPr>
      <t>Number of DI Beneficiaries, 1990-2019</t>
    </r>
  </si>
  <si>
    <t>* When using these data, please cite the Center for Retirement Research at Boston College.</t>
  </si>
  <si>
    <r>
      <t xml:space="preserve">Figure 2. </t>
    </r>
    <r>
      <rPr>
        <i/>
        <sz val="12"/>
        <color rgb="FF000000"/>
        <rFont val="Times New Roman"/>
        <family val="1"/>
      </rPr>
      <t>Number of New Awards and Terminated Beneficiaries, 1990-2019</t>
    </r>
  </si>
  <si>
    <t>Unemployment rate</t>
  </si>
  <si>
    <r>
      <t xml:space="preserve">Figure 4. </t>
    </r>
    <r>
      <rPr>
        <i/>
        <sz val="12"/>
        <rFont val="Times New Roman"/>
        <family val="1"/>
      </rPr>
      <t>DI Application Rate and Unemployment Rate, 1990-2019</t>
    </r>
  </si>
  <si>
    <t>Notes: The application rate is total fiscal year determinations divided by the insured population.  The unemployment rate is measured as the average during the fiscal year.</t>
  </si>
  <si>
    <r>
      <t>Sources</t>
    </r>
    <r>
      <rPr>
        <sz val="10"/>
        <rFont val="Times New Roman"/>
        <family val="1"/>
      </rPr>
      <t xml:space="preserve">: Authors’ calculations from administrative data provided by the SSA’s Office of Disability Programs and the </t>
    </r>
    <r>
      <rPr>
        <i/>
        <sz val="10"/>
        <rFont val="Times New Roman"/>
        <family val="1"/>
      </rPr>
      <t xml:space="preserve">Current Population Survey </t>
    </r>
    <r>
      <rPr>
        <sz val="10"/>
        <rFont val="Times New Roman"/>
        <family val="1"/>
      </rPr>
      <t>(CPS) (1990-2019).</t>
    </r>
  </si>
  <si>
    <r>
      <t xml:space="preserve">Figure 5. </t>
    </r>
    <r>
      <rPr>
        <i/>
        <sz val="12"/>
        <rFont val="Times New Roman"/>
        <family val="1"/>
      </rPr>
      <t>DI Application Rate by Age Group, 2019</t>
    </r>
    <r>
      <rPr>
        <sz val="8"/>
        <rFont val="Times New Roman"/>
        <family val="1"/>
      </rPr>
      <t> </t>
    </r>
  </si>
  <si>
    <r>
      <t>Sources</t>
    </r>
    <r>
      <rPr>
        <sz val="10"/>
        <rFont val="Times New Roman"/>
        <family val="1"/>
      </rPr>
      <t>: Authors’ calculations from administrative data provided by the SSA’s Office of Disability Programs and the CPS (2019).</t>
    </r>
  </si>
  <si>
    <r>
      <t xml:space="preserve">Figure 6. </t>
    </r>
    <r>
      <rPr>
        <i/>
        <sz val="12"/>
        <rFont val="Times New Roman"/>
        <family val="1"/>
      </rPr>
      <t>Average Age of DI Applicants, 2001-2019</t>
    </r>
  </si>
  <si>
    <r>
      <t>Note:</t>
    </r>
    <r>
      <rPr>
        <i/>
        <sz val="10"/>
        <rFont val="Times New Roman"/>
        <family val="1"/>
      </rPr>
      <t xml:space="preserve"> </t>
    </r>
    <r>
      <rPr>
        <sz val="10"/>
        <rFont val="Times New Roman"/>
        <family val="1"/>
      </rPr>
      <t>The data are not available prior to 2001.</t>
    </r>
  </si>
  <si>
    <r>
      <t>Sources</t>
    </r>
    <r>
      <rPr>
        <sz val="10"/>
        <rFont val="Times New Roman"/>
        <family val="1"/>
      </rPr>
      <t>: Authors’ calculations from administrative data provided by the SSA’s Office of Disability Programs and the CPS (2001-2019).</t>
    </r>
  </si>
  <si>
    <r>
      <t xml:space="preserve">Figure 7. </t>
    </r>
    <r>
      <rPr>
        <i/>
        <sz val="12"/>
        <rFont val="Times New Roman"/>
        <family val="1"/>
      </rPr>
      <t>Share of Workers in Physically Intensive Industries, 1990-2019</t>
    </r>
    <r>
      <rPr>
        <sz val="12"/>
        <rFont val="Times New Roman"/>
        <family val="1"/>
      </rPr>
      <t> </t>
    </r>
  </si>
  <si>
    <r>
      <t>Source:</t>
    </r>
    <r>
      <rPr>
        <sz val="10"/>
        <rFont val="Times New Roman"/>
        <family val="1"/>
      </rPr>
      <t xml:space="preserve"> Authors’ calculations from the CPS (1990-2019).</t>
    </r>
  </si>
  <si>
    <t>Field offices</t>
  </si>
  <si>
    <r>
      <t>Figure 8.</t>
    </r>
    <r>
      <rPr>
        <b/>
        <sz val="12"/>
        <rFont val="Times New Roman"/>
        <family val="1"/>
      </rPr>
      <t xml:space="preserve"> </t>
    </r>
    <r>
      <rPr>
        <i/>
        <sz val="12"/>
        <color rgb="FF000000"/>
        <rFont val="Times New Roman"/>
        <family val="1"/>
      </rPr>
      <t xml:space="preserve">Number of SSA Field Offices, </t>
    </r>
    <r>
      <rPr>
        <i/>
        <sz val="12"/>
        <rFont val="Times New Roman"/>
        <family val="1"/>
      </rPr>
      <t>2001-2019</t>
    </r>
  </si>
  <si>
    <t>Notes: Field offices include level 1 and 2 offices, as well as resident stations.  The data are not available prior to 2001.</t>
  </si>
  <si>
    <t>Initial</t>
  </si>
  <si>
    <t>Final</t>
  </si>
  <si>
    <r>
      <t xml:space="preserve">Figure 9. </t>
    </r>
    <r>
      <rPr>
        <i/>
        <sz val="12"/>
        <rFont val="Times New Roman"/>
        <family val="1"/>
      </rPr>
      <t>Initial and Final Allowance Rates, 1992-2019</t>
    </r>
  </si>
  <si>
    <r>
      <t xml:space="preserve">Figure 10. </t>
    </r>
    <r>
      <rPr>
        <i/>
        <sz val="12"/>
        <rFont val="Times New Roman"/>
        <family val="1"/>
      </rPr>
      <t>Counterfactual DI Incidence Rates, 2010-2019</t>
    </r>
  </si>
  <si>
    <t>Note: The counterfactual rates hold all other factors constant at 2010 levels.</t>
  </si>
  <si>
    <r>
      <t xml:space="preserve">Sources: </t>
    </r>
    <r>
      <rPr>
        <sz val="10"/>
        <rFont val="Times New Roman"/>
        <family val="1"/>
      </rPr>
      <t>Authors’ estimates from data provided by SSA’s Office of Disability Programs; the CPS (1990-2019); and Deshpande and Li (2019).</t>
    </r>
  </si>
  <si>
    <t>Public utilities</t>
  </si>
  <si>
    <r>
      <t xml:space="preserve">Figure A2. </t>
    </r>
    <r>
      <rPr>
        <i/>
        <sz val="12"/>
        <rFont val="Times New Roman"/>
        <family val="1"/>
      </rPr>
      <t>Percentage of Workers in Physically Intensive Industries by Industry Type, 1990-2019</t>
    </r>
  </si>
  <si>
    <r>
      <t xml:space="preserve">Figure A1. </t>
    </r>
    <r>
      <rPr>
        <i/>
        <sz val="12"/>
        <rFont val="Times New Roman"/>
        <family val="1"/>
      </rPr>
      <t>Average Age of the Population Eligible for DI, 2001-2019</t>
    </r>
    <r>
      <rPr>
        <sz val="8"/>
        <rFont val="Times New Roman"/>
        <family val="1"/>
      </rPr>
      <t> </t>
    </r>
  </si>
  <si>
    <r>
      <t>Note:</t>
    </r>
    <r>
      <rPr>
        <i/>
        <sz val="10"/>
        <rFont val="Times New Roman"/>
        <family val="1"/>
      </rPr>
      <t xml:space="preserve"> </t>
    </r>
    <r>
      <rPr>
        <sz val="10"/>
        <rFont val="Times New Roman"/>
        <family val="1"/>
      </rPr>
      <t>We define the eligible population as 18 to 64 year-olds who are not yet receiving Social Security benefits.</t>
    </r>
  </si>
  <si>
    <t>Eligible population (CPS)</t>
  </si>
  <si>
    <t>Insured population</t>
  </si>
  <si>
    <r>
      <t xml:space="preserve">Figure A3. </t>
    </r>
    <r>
      <rPr>
        <i/>
        <sz val="12"/>
        <color rgb="FF000000"/>
        <rFont val="Times New Roman"/>
        <family val="1"/>
      </rPr>
      <t>DI Eligible Population and Insured Population, 1990-2019</t>
    </r>
  </si>
  <si>
    <r>
      <t xml:space="preserve">Notes: The eligible population from the </t>
    </r>
    <r>
      <rPr>
        <i/>
        <sz val="10"/>
        <rFont val="Times New Roman"/>
        <family val="1"/>
      </rPr>
      <t xml:space="preserve">Current Population Survey </t>
    </r>
    <r>
      <rPr>
        <sz val="10"/>
        <rFont val="Times New Roman"/>
        <family val="1"/>
      </rPr>
      <t xml:space="preserve">(CPS) is defined as those ages 18 to 64 who are not currently receiving OASDI benefits. </t>
    </r>
  </si>
  <si>
    <r>
      <t>Source</t>
    </r>
    <r>
      <rPr>
        <sz val="10"/>
        <color rgb="FF000000"/>
        <rFont val="Times New Roman"/>
        <family val="1"/>
      </rPr>
      <t>: U.S. Social Security Administration (2022a).</t>
    </r>
  </si>
  <si>
    <r>
      <t>Sources:</t>
    </r>
    <r>
      <rPr>
        <sz val="10"/>
        <color rgb="FF000000"/>
        <rFont val="Times New Roman"/>
        <family val="1"/>
      </rPr>
      <t xml:space="preserve"> Author’s calculations from U.S. Social Security Administration (2022a, 2022b). </t>
    </r>
  </si>
  <si>
    <r>
      <t>Source:</t>
    </r>
    <r>
      <rPr>
        <sz val="10"/>
        <rFont val="Times New Roman"/>
        <family val="1"/>
      </rPr>
      <t xml:space="preserve"> U.S. Social Security Administration (2022a).</t>
    </r>
  </si>
  <si>
    <r>
      <t>Source:</t>
    </r>
    <r>
      <rPr>
        <sz val="10"/>
        <rFont val="Times New Roman"/>
        <family val="1"/>
      </rPr>
      <t xml:space="preserve"> </t>
    </r>
    <r>
      <rPr>
        <sz val="10"/>
        <color rgb="FF000000"/>
        <rFont val="Times New Roman"/>
        <family val="1"/>
      </rPr>
      <t>U.S. Social Security Administration (2022a).</t>
    </r>
  </si>
  <si>
    <r>
      <t>Note:</t>
    </r>
    <r>
      <rPr>
        <i/>
        <sz val="10"/>
        <rFont val="Times New Roman"/>
        <family val="1"/>
      </rPr>
      <t xml:space="preserve"> </t>
    </r>
    <r>
      <rPr>
        <sz val="10"/>
        <rFont val="Times New Roman"/>
        <family val="1"/>
      </rPr>
      <t>The data are not available prior to 1992.</t>
    </r>
  </si>
  <si>
    <r>
      <t>Source</t>
    </r>
    <r>
      <rPr>
        <sz val="10"/>
        <rFont val="Times New Roman"/>
        <family val="1"/>
      </rPr>
      <t>: Authors’ calculations from the CPS (2001-2019).</t>
    </r>
  </si>
  <si>
    <r>
      <t>Sources:</t>
    </r>
    <r>
      <rPr>
        <sz val="10"/>
        <rFont val="Times New Roman"/>
        <family val="1"/>
      </rPr>
      <t xml:space="preserve"> Authors’ calculations from the CPS (1990-2019) and</t>
    </r>
    <r>
      <rPr>
        <sz val="10"/>
        <color rgb="FF000000"/>
        <rFont val="Times New Roman"/>
        <family val="1"/>
      </rPr>
      <t xml:space="preserve"> U.S. Social Security Administration (2022a).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</si>
</sst>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000"/>
    <numFmt numFmtId="165" formatCode="0.000%"/>
    <numFmt numFmtId="166" formatCode="0.0%"/>
    <numFmt numFmtId="167" formatCode="0.00000%"/>
  </numFmts>
  <fonts count="27">
    <font>
      <sz val="11"/>
      <name val="Calibri"/>
    </font>
    <font>
      <sz val="11"/>
      <name val="Calibri"/>
      <family val="2"/>
    </font>
    <font>
      <sz val="12"/>
      <name val="Times New Roman"/>
      <family val="1"/>
    </font>
    <font>
      <sz val="10"/>
      <name val="Times New Roman"/>
      <family val="1"/>
    </font>
    <font>
      <sz val="11"/>
      <name val="Calibri"/>
      <family val="2"/>
    </font>
    <font>
      <sz val="12"/>
      <color rgb="FF202124"/>
      <name val="Times New Roman"/>
      <family val="1"/>
    </font>
    <font>
      <b/>
      <sz val="12"/>
      <name val="Times New Roman"/>
      <family val="1"/>
    </font>
    <font>
      <u/>
      <sz val="11"/>
      <color theme="10"/>
      <name val="Calibri"/>
      <family val="2"/>
    </font>
    <font>
      <sz val="11"/>
      <name val="Times New Roman"/>
      <family val="1"/>
    </font>
    <font>
      <i/>
      <sz val="12"/>
      <name val="Times New Roman"/>
      <family val="1"/>
    </font>
    <font>
      <sz val="10"/>
      <color rgb="FF000000"/>
      <name val="Inherit"/>
    </font>
    <font>
      <sz val="10"/>
      <color rgb="FF000000"/>
      <name val="Arial"/>
      <family val="2"/>
    </font>
    <font>
      <i/>
      <sz val="10"/>
      <name val="Times New Roman"/>
      <family val="1"/>
    </font>
    <font>
      <sz val="11"/>
      <name val="Calibri"/>
      <family val="2"/>
    </font>
    <font>
      <sz val="10"/>
      <name val="Arial"/>
      <family val="2"/>
    </font>
    <font>
      <sz val="11"/>
      <color theme="1"/>
      <name val="Calibri"/>
      <family val="2"/>
      <scheme val="minor"/>
    </font>
    <font>
      <sz val="10"/>
      <name val="Calibri"/>
      <family val="2"/>
    </font>
    <font>
      <u/>
      <sz val="11"/>
      <color theme="10"/>
      <name val="Calibri"/>
      <family val="2"/>
      <scheme val="minor"/>
    </font>
    <font>
      <sz val="12"/>
      <color theme="1"/>
      <name val="Times New Roman"/>
      <family val="1"/>
    </font>
    <font>
      <i/>
      <sz val="10"/>
      <color theme="1"/>
      <name val="Times New Roman"/>
      <family val="1"/>
    </font>
    <font>
      <sz val="8"/>
      <name val="Times New Roman"/>
      <family val="1"/>
    </font>
    <font>
      <sz val="7"/>
      <color theme="1"/>
      <name val="Arial"/>
      <family val="2"/>
    </font>
    <font>
      <sz val="12"/>
      <color rgb="FF000000"/>
      <name val="Times New Roman"/>
      <family val="1"/>
    </font>
    <font>
      <i/>
      <sz val="12"/>
      <color rgb="FF000000"/>
      <name val="Times New Roman"/>
      <family val="1"/>
    </font>
    <font>
      <i/>
      <sz val="10"/>
      <color rgb="FF000000"/>
      <name val="Times New Roman"/>
      <family val="1"/>
    </font>
    <font>
      <sz val="10"/>
      <color rgb="FF000000"/>
      <name val="Times New Roman"/>
      <family val="1"/>
    </font>
    <font>
      <sz val="8"/>
      <color theme="1"/>
      <name val="Arial"/>
      <family val="2"/>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18">
    <xf numFmtId="0" fontId="0" fillId="0" borderId="0"/>
    <xf numFmtId="9" fontId="1" fillId="0" borderId="0" applyFont="0" applyFill="0" applyBorder="0" applyAlignment="0" applyProtection="0"/>
    <xf numFmtId="0" fontId="4" fillId="0" borderId="0"/>
    <xf numFmtId="9" fontId="1" fillId="0" borderId="0" applyFont="0" applyFill="0" applyBorder="0" applyAlignment="0" applyProtection="0"/>
    <xf numFmtId="43" fontId="4" fillId="0" borderId="0" applyFont="0" applyFill="0" applyBorder="0" applyAlignment="0" applyProtection="0"/>
    <xf numFmtId="0" fontId="7" fillId="0" borderId="0" applyNumberFormat="0" applyFill="0" applyBorder="0" applyAlignment="0" applyProtection="0"/>
    <xf numFmtId="0" fontId="14" fillId="0" borderId="0"/>
    <xf numFmtId="0" fontId="15" fillId="0" borderId="0"/>
    <xf numFmtId="43" fontId="15" fillId="0" borderId="0" applyFont="0" applyFill="0" applyBorder="0" applyAlignment="0" applyProtection="0"/>
    <xf numFmtId="9" fontId="15" fillId="0" borderId="0" applyFont="0" applyFill="0" applyBorder="0" applyAlignment="0" applyProtection="0"/>
    <xf numFmtId="0" fontId="16" fillId="0" borderId="0"/>
    <xf numFmtId="0" fontId="17" fillId="0" borderId="0" applyNumberFormat="0" applyFill="0" applyBorder="0" applyAlignment="0" applyProtection="0"/>
    <xf numFmtId="43" fontId="13" fillId="0" borderId="0" applyFont="0" applyFill="0" applyBorder="0" applyAlignment="0" applyProtection="0"/>
    <xf numFmtId="3" fontId="21" fillId="0" borderId="0">
      <alignment horizontal="right"/>
    </xf>
    <xf numFmtId="9" fontId="13" fillId="0" borderId="0" applyFont="0" applyFill="0" applyBorder="0" applyAlignment="0" applyProtection="0"/>
    <xf numFmtId="0" fontId="26" fillId="0" borderId="0"/>
    <xf numFmtId="9" fontId="26" fillId="0" borderId="0" applyFont="0" applyFill="0" applyBorder="0" applyAlignment="0" applyProtection="0"/>
    <xf numFmtId="0" fontId="1" fillId="0" borderId="0"/>
  </cellStyleXfs>
  <cellXfs count="107">
    <xf numFmtId="0" fontId="0" fillId="0" borderId="0" xfId="0"/>
    <xf numFmtId="164" fontId="0" fillId="0" borderId="0" xfId="0" applyNumberFormat="1"/>
    <xf numFmtId="0" fontId="2" fillId="0" borderId="0" xfId="0" applyFont="1"/>
    <xf numFmtId="165" fontId="2" fillId="0" borderId="0" xfId="1" applyNumberFormat="1" applyFont="1"/>
    <xf numFmtId="0" fontId="2" fillId="0" borderId="0" xfId="2" applyFont="1" applyAlignment="1">
      <alignment wrapText="1"/>
    </xf>
    <xf numFmtId="165" fontId="2" fillId="0" borderId="0" xfId="3" applyNumberFormat="1" applyFont="1" applyAlignment="1">
      <alignment wrapText="1"/>
    </xf>
    <xf numFmtId="0" fontId="2" fillId="0" borderId="0" xfId="2" applyFont="1"/>
    <xf numFmtId="165" fontId="2" fillId="0" borderId="0" xfId="3" applyNumberFormat="1" applyFont="1"/>
    <xf numFmtId="10" fontId="5" fillId="0" borderId="0" xfId="1" applyNumberFormat="1" applyFont="1"/>
    <xf numFmtId="43" fontId="2" fillId="0" borderId="0" xfId="4" applyFont="1"/>
    <xf numFmtId="9" fontId="2" fillId="0" borderId="0" xfId="1" applyFont="1"/>
    <xf numFmtId="10" fontId="2" fillId="0" borderId="0" xfId="1" applyNumberFormat="1" applyFont="1"/>
    <xf numFmtId="0" fontId="6" fillId="0" borderId="0" xfId="0" applyFont="1"/>
    <xf numFmtId="0" fontId="6" fillId="0" borderId="0" xfId="2" applyFont="1"/>
    <xf numFmtId="0" fontId="7" fillId="0" borderId="0" xfId="5"/>
    <xf numFmtId="0" fontId="2" fillId="0" borderId="0" xfId="0" applyFont="1" applyAlignment="1">
      <alignment wrapText="1"/>
    </xf>
    <xf numFmtId="0" fontId="1" fillId="0" borderId="0" xfId="0" applyFont="1"/>
    <xf numFmtId="0" fontId="2" fillId="0" borderId="0" xfId="0" applyFont="1" applyAlignment="1">
      <alignment vertical="center"/>
    </xf>
    <xf numFmtId="165" fontId="2" fillId="0" borderId="0" xfId="1" applyNumberFormat="1" applyFont="1" applyBorder="1"/>
    <xf numFmtId="165" fontId="2" fillId="0" borderId="0" xfId="0" applyNumberFormat="1" applyFont="1"/>
    <xf numFmtId="9" fontId="2" fillId="0" borderId="0" xfId="1" applyFont="1" applyBorder="1"/>
    <xf numFmtId="0" fontId="3" fillId="0" borderId="0" xfId="0" applyFont="1" applyAlignment="1">
      <alignment vertical="top" wrapText="1"/>
    </xf>
    <xf numFmtId="9" fontId="0" fillId="0" borderId="0" xfId="0" applyNumberFormat="1"/>
    <xf numFmtId="0" fontId="1" fillId="0" borderId="0" xfId="0" applyFont="1" applyAlignment="1">
      <alignment wrapText="1"/>
    </xf>
    <xf numFmtId="9" fontId="0" fillId="0" borderId="0" xfId="1" applyFont="1"/>
    <xf numFmtId="0" fontId="8" fillId="0" borderId="0" xfId="0" applyFont="1"/>
    <xf numFmtId="0" fontId="10" fillId="0" borderId="0" xfId="0" applyFont="1" applyAlignment="1">
      <alignment horizontal="left" wrapText="1"/>
    </xf>
    <xf numFmtId="3" fontId="11" fillId="0" borderId="0" xfId="0" applyNumberFormat="1" applyFont="1" applyAlignment="1">
      <alignment horizontal="right" wrapText="1"/>
    </xf>
    <xf numFmtId="0" fontId="11" fillId="0" borderId="0" xfId="0" applyFont="1" applyAlignment="1">
      <alignment horizontal="right" wrapText="1"/>
    </xf>
    <xf numFmtId="0" fontId="3" fillId="0" borderId="0" xfId="0" applyFont="1"/>
    <xf numFmtId="0" fontId="15" fillId="0" borderId="0" xfId="7"/>
    <xf numFmtId="0" fontId="18" fillId="0" borderId="0" xfId="7" applyFont="1"/>
    <xf numFmtId="0" fontId="19" fillId="0" borderId="0" xfId="7" applyFont="1"/>
    <xf numFmtId="0" fontId="19" fillId="0" borderId="0" xfId="7" applyFont="1" applyAlignment="1">
      <alignment vertical="center"/>
    </xf>
    <xf numFmtId="0" fontId="12" fillId="0" borderId="0" xfId="0" applyFont="1" applyAlignment="1">
      <alignment vertical="center"/>
    </xf>
    <xf numFmtId="43" fontId="8" fillId="0" borderId="0" xfId="0" applyNumberFormat="1" applyFont="1"/>
    <xf numFmtId="0" fontId="12" fillId="0" borderId="0" xfId="0" applyFont="1"/>
    <xf numFmtId="0" fontId="3" fillId="0" borderId="0" xfId="0" applyFont="1" applyAlignment="1">
      <alignment vertical="center"/>
    </xf>
    <xf numFmtId="0" fontId="2" fillId="0" borderId="0" xfId="0" applyFont="1" applyAlignment="1">
      <alignment horizontal="center"/>
    </xf>
    <xf numFmtId="0" fontId="18" fillId="0" borderId="0" xfId="0" applyFont="1" applyAlignment="1">
      <alignment vertical="center"/>
    </xf>
    <xf numFmtId="0" fontId="12" fillId="0" borderId="0" xfId="0" applyFont="1" applyAlignment="1">
      <alignment horizontal="left" vertical="center"/>
    </xf>
    <xf numFmtId="0" fontId="19" fillId="0" borderId="0" xfId="0" applyFont="1" applyAlignment="1">
      <alignment horizontal="left" vertical="center"/>
    </xf>
    <xf numFmtId="0" fontId="2" fillId="0" borderId="1" xfId="0" applyFont="1" applyBorder="1"/>
    <xf numFmtId="0" fontId="2" fillId="0" borderId="2" xfId="0" applyFont="1" applyBorder="1" applyAlignment="1">
      <alignment horizontal="center"/>
    </xf>
    <xf numFmtId="0" fontId="2" fillId="0" borderId="2" xfId="0" applyFont="1" applyBorder="1"/>
    <xf numFmtId="0" fontId="2" fillId="0" borderId="0" xfId="6" applyFont="1"/>
    <xf numFmtId="165" fontId="2" fillId="0" borderId="0" xfId="0" applyNumberFormat="1" applyFont="1" applyAlignment="1">
      <alignment wrapText="1"/>
    </xf>
    <xf numFmtId="0" fontId="18" fillId="0" borderId="0" xfId="7" applyFont="1" applyAlignment="1">
      <alignment horizontal="left"/>
    </xf>
    <xf numFmtId="0" fontId="15" fillId="0" borderId="0" xfId="7" applyAlignment="1">
      <alignment horizontal="left"/>
    </xf>
    <xf numFmtId="0" fontId="18" fillId="0" borderId="0" xfId="7" applyFont="1" applyAlignment="1">
      <alignment horizontal="center"/>
    </xf>
    <xf numFmtId="3" fontId="18" fillId="0" borderId="0" xfId="7" applyNumberFormat="1" applyFont="1" applyAlignment="1">
      <alignment horizontal="center"/>
    </xf>
    <xf numFmtId="0" fontId="18" fillId="0" borderId="1" xfId="7" applyFont="1" applyBorder="1" applyAlignment="1">
      <alignment horizontal="left"/>
    </xf>
    <xf numFmtId="3" fontId="18" fillId="0" borderId="1" xfId="7" applyNumberFormat="1" applyFont="1" applyBorder="1" applyAlignment="1">
      <alignment horizontal="center"/>
    </xf>
    <xf numFmtId="0" fontId="18" fillId="0" borderId="2" xfId="7" applyFont="1" applyBorder="1" applyAlignment="1">
      <alignment horizontal="left"/>
    </xf>
    <xf numFmtId="0" fontId="18" fillId="0" borderId="2" xfId="7" applyFont="1" applyBorder="1" applyAlignment="1">
      <alignment horizontal="center"/>
    </xf>
    <xf numFmtId="0" fontId="22" fillId="0" borderId="0" xfId="0" applyFont="1" applyAlignment="1">
      <alignment vertical="center"/>
    </xf>
    <xf numFmtId="0" fontId="24" fillId="0" borderId="0" xfId="0" applyFont="1" applyAlignment="1">
      <alignment vertical="center"/>
    </xf>
    <xf numFmtId="0" fontId="9" fillId="0" borderId="0" xfId="0" applyFont="1"/>
    <xf numFmtId="0" fontId="2" fillId="0" borderId="0" xfId="0" applyFont="1" applyAlignment="1">
      <alignment horizontal="left"/>
    </xf>
    <xf numFmtId="166" fontId="2" fillId="0" borderId="0" xfId="0" applyNumberFormat="1" applyFont="1" applyAlignment="1">
      <alignment horizontal="center"/>
    </xf>
    <xf numFmtId="166" fontId="2" fillId="0" borderId="0" xfId="14" applyNumberFormat="1" applyFont="1" applyBorder="1" applyAlignment="1">
      <alignment horizontal="center"/>
    </xf>
    <xf numFmtId="0" fontId="2" fillId="0" borderId="1" xfId="0" applyFont="1" applyBorder="1" applyAlignment="1">
      <alignment horizontal="left"/>
    </xf>
    <xf numFmtId="166" fontId="2" fillId="0" borderId="1" xfId="0" applyNumberFormat="1" applyFont="1" applyBorder="1" applyAlignment="1">
      <alignment horizontal="center"/>
    </xf>
    <xf numFmtId="166" fontId="2" fillId="0" borderId="1" xfId="14" applyNumberFormat="1" applyFont="1" applyBorder="1" applyAlignment="1">
      <alignment horizontal="center"/>
    </xf>
    <xf numFmtId="0" fontId="2" fillId="0" borderId="2" xfId="0" applyFont="1" applyBorder="1" applyAlignment="1">
      <alignment horizontal="left"/>
    </xf>
    <xf numFmtId="10" fontId="2" fillId="0" borderId="0" xfId="0" applyNumberFormat="1" applyFont="1" applyAlignment="1">
      <alignment horizontal="center"/>
    </xf>
    <xf numFmtId="10" fontId="2" fillId="0" borderId="1" xfId="0" applyNumberFormat="1" applyFont="1" applyBorder="1" applyAlignment="1">
      <alignment horizontal="center"/>
    </xf>
    <xf numFmtId="0" fontId="9" fillId="0" borderId="0" xfId="0" applyFont="1" applyAlignment="1">
      <alignment vertical="center"/>
    </xf>
    <xf numFmtId="0" fontId="2" fillId="0" borderId="0" xfId="6" applyFont="1" applyAlignment="1">
      <alignment horizontal="center"/>
    </xf>
    <xf numFmtId="0" fontId="2" fillId="0" borderId="0" xfId="6" applyFont="1" applyAlignment="1">
      <alignment horizontal="left"/>
    </xf>
    <xf numFmtId="0" fontId="18" fillId="0" borderId="1" xfId="7" applyFont="1" applyBorder="1" applyAlignment="1">
      <alignment horizontal="center"/>
    </xf>
    <xf numFmtId="0" fontId="2" fillId="0" borderId="2" xfId="6" applyFont="1" applyBorder="1" applyAlignment="1">
      <alignment horizontal="left"/>
    </xf>
    <xf numFmtId="0" fontId="2" fillId="0" borderId="2" xfId="6" applyFont="1" applyBorder="1" applyAlignment="1">
      <alignment horizontal="center"/>
    </xf>
    <xf numFmtId="0" fontId="0" fillId="0" borderId="0" xfId="0" applyAlignment="1">
      <alignment horizontal="left"/>
    </xf>
    <xf numFmtId="3" fontId="2" fillId="0" borderId="0" xfId="0" applyNumberFormat="1" applyFont="1" applyAlignment="1">
      <alignment horizontal="center"/>
    </xf>
    <xf numFmtId="3" fontId="2" fillId="0" borderId="1" xfId="0" applyNumberFormat="1" applyFont="1" applyBorder="1" applyAlignment="1">
      <alignment horizontal="center"/>
    </xf>
    <xf numFmtId="0" fontId="2" fillId="0" borderId="2" xfId="0" applyFont="1" applyBorder="1" applyAlignment="1">
      <alignment horizontal="left" wrapText="1"/>
    </xf>
    <xf numFmtId="0" fontId="2" fillId="0" borderId="2" xfId="0" applyFont="1" applyBorder="1" applyAlignment="1">
      <alignment horizontal="center" wrapText="1"/>
    </xf>
    <xf numFmtId="0" fontId="25" fillId="0" borderId="0" xfId="0" applyFont="1" applyAlignment="1">
      <alignment vertical="center"/>
    </xf>
    <xf numFmtId="0" fontId="8" fillId="0" borderId="0" xfId="0" applyFont="1" applyAlignment="1">
      <alignment horizontal="center"/>
    </xf>
    <xf numFmtId="0" fontId="8" fillId="0" borderId="0" xfId="0" applyFont="1" applyAlignment="1">
      <alignment horizontal="left"/>
    </xf>
    <xf numFmtId="167" fontId="2" fillId="0" borderId="0" xfId="1" applyNumberFormat="1" applyFont="1" applyAlignment="1">
      <alignment horizontal="center"/>
    </xf>
    <xf numFmtId="0" fontId="2" fillId="0" borderId="0" xfId="0" applyFont="1" applyAlignment="1">
      <alignment vertical="top" wrapText="1"/>
    </xf>
    <xf numFmtId="167" fontId="2" fillId="0" borderId="0" xfId="1" applyNumberFormat="1" applyFont="1" applyBorder="1" applyAlignment="1">
      <alignment horizontal="center"/>
    </xf>
    <xf numFmtId="167" fontId="2" fillId="0" borderId="1" xfId="1" applyNumberFormat="1"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10" fontId="2" fillId="0" borderId="0" xfId="14" applyNumberFormat="1" applyFont="1" applyBorder="1" applyAlignment="1">
      <alignment horizontal="center"/>
    </xf>
    <xf numFmtId="10" fontId="2" fillId="0" borderId="1" xfId="14" applyNumberFormat="1" applyFont="1" applyBorder="1" applyAlignment="1">
      <alignment horizontal="center"/>
    </xf>
    <xf numFmtId="0" fontId="2" fillId="0" borderId="2" xfId="0" applyFont="1" applyBorder="1" applyAlignment="1">
      <alignment horizontal="left" vertical="center"/>
    </xf>
    <xf numFmtId="0" fontId="2" fillId="0" borderId="1" xfId="0" applyFont="1" applyBorder="1" applyAlignment="1">
      <alignment horizontal="center"/>
    </xf>
    <xf numFmtId="4" fontId="2" fillId="0" borderId="0" xfId="0" applyNumberFormat="1" applyFont="1" applyAlignment="1">
      <alignment horizontal="center"/>
    </xf>
    <xf numFmtId="4" fontId="18" fillId="0" borderId="0" xfId="13" applyNumberFormat="1" applyFont="1" applyAlignment="1">
      <alignment horizontal="center"/>
    </xf>
    <xf numFmtId="4" fontId="2" fillId="0" borderId="1" xfId="0" applyNumberFormat="1" applyFont="1" applyBorder="1" applyAlignment="1">
      <alignment horizontal="center"/>
    </xf>
    <xf numFmtId="4" fontId="18" fillId="0" borderId="1" xfId="13" applyNumberFormat="1" applyFont="1" applyBorder="1" applyAlignment="1">
      <alignment horizontal="center"/>
    </xf>
    <xf numFmtId="0" fontId="18" fillId="0" borderId="0" xfId="15" applyFont="1"/>
    <xf numFmtId="0" fontId="9" fillId="0" borderId="0" xfId="17" applyFont="1"/>
    <xf numFmtId="0" fontId="18" fillId="0" borderId="0" xfId="15" applyFont="1" applyAlignment="1">
      <alignment horizontal="left"/>
    </xf>
    <xf numFmtId="166" fontId="2" fillId="0" borderId="0" xfId="16" applyNumberFormat="1" applyFont="1" applyAlignment="1">
      <alignment horizontal="center"/>
    </xf>
    <xf numFmtId="166" fontId="2" fillId="0" borderId="0" xfId="16" applyNumberFormat="1" applyFont="1" applyBorder="1" applyAlignment="1">
      <alignment horizontal="center"/>
    </xf>
    <xf numFmtId="0" fontId="18" fillId="0" borderId="1" xfId="15" applyFont="1" applyBorder="1" applyAlignment="1">
      <alignment horizontal="left"/>
    </xf>
    <xf numFmtId="166" fontId="2" fillId="0" borderId="1" xfId="16" applyNumberFormat="1" applyFont="1" applyBorder="1" applyAlignment="1">
      <alignment horizontal="center"/>
    </xf>
    <xf numFmtId="0" fontId="18" fillId="0" borderId="2" xfId="15" applyFont="1" applyBorder="1" applyAlignment="1">
      <alignment horizontal="left"/>
    </xf>
    <xf numFmtId="166" fontId="2" fillId="0" borderId="2" xfId="16" applyNumberFormat="1" applyFont="1" applyBorder="1" applyAlignment="1">
      <alignment horizontal="center"/>
    </xf>
    <xf numFmtId="0" fontId="1" fillId="0" borderId="0" xfId="0" applyFont="1" applyAlignment="1">
      <alignment horizontal="center"/>
    </xf>
    <xf numFmtId="0" fontId="0" fillId="0" borderId="0" xfId="0" applyAlignment="1">
      <alignment horizontal="center"/>
    </xf>
    <xf numFmtId="0" fontId="2" fillId="0" borderId="0" xfId="0" applyFont="1" applyAlignment="1">
      <alignment horizontal="left" vertical="top" wrapText="1"/>
    </xf>
  </cellXfs>
  <cellStyles count="18">
    <cellStyle name="Comma" xfId="4" builtinId="3"/>
    <cellStyle name="Comma 2" xfId="8" xr:uid="{FB6D72F3-6961-4DAB-B2BE-48A08C758086}"/>
    <cellStyle name="Comma 3" xfId="12" xr:uid="{BB6ECF31-A788-4601-A841-C8BBC6C9E844}"/>
    <cellStyle name="Data" xfId="13" xr:uid="{60C324BC-B2EC-4476-BBBD-D631C3658087}"/>
    <cellStyle name="Hyperlink" xfId="5" builtinId="8"/>
    <cellStyle name="Hyperlink 2" xfId="11" xr:uid="{C542FBF6-0F29-4EC3-8BFB-29933CF377A2}"/>
    <cellStyle name="Normal" xfId="0" builtinId="0"/>
    <cellStyle name="Normal 2" xfId="2" xr:uid="{45D5FDA0-E773-4920-AE71-5526045EAE90}"/>
    <cellStyle name="Normal 2 2" xfId="7" xr:uid="{36EC5F99-8D1A-42A8-8FB3-9558001F3C54}"/>
    <cellStyle name="Normal 3" xfId="6" xr:uid="{837E68A7-50D5-4C0A-B6DD-2925B7A57669}"/>
    <cellStyle name="Normal 4" xfId="10" xr:uid="{3427DFDA-90EB-4DBD-938D-A83975954FC6}"/>
    <cellStyle name="Normal 5" xfId="15" xr:uid="{A8D962A2-1C67-9F48-9EE4-D99BD99D21C0}"/>
    <cellStyle name="Normal 6" xfId="17" xr:uid="{F8FC37DC-9766-E448-A644-5BAB841E66EF}"/>
    <cellStyle name="Percent" xfId="1" builtinId="5"/>
    <cellStyle name="Percent 2" xfId="3" xr:uid="{0C2A6860-EB8B-40B2-9E75-7F9843B11A17}"/>
    <cellStyle name="Percent 2 2" xfId="9" xr:uid="{9951FB7B-C487-4BF1-B5DA-81EE1A524695}"/>
    <cellStyle name="Percent 3" xfId="14" xr:uid="{B017B3EE-DE6E-4D72-8F01-0D23B5AE0218}"/>
    <cellStyle name="Percent 4" xfId="16" xr:uid="{AD420537-1B0D-564D-8A18-C3595D308570}"/>
  </cellStyles>
  <dxfs count="0"/>
  <tableStyles count="0" defaultTableStyle="TableStyleMedium2" defaultPivotStyle="PivotStyleLight16"/>
  <colors>
    <mruColors>
      <color rgb="FF800000"/>
      <color rgb="FF9F8B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3.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'Main result_3.30'!$K$14</c:f>
              <c:strCache>
                <c:ptCount val="1"/>
                <c:pt idx="0">
                  <c:v>2010 award rate</c:v>
                </c:pt>
              </c:strCache>
            </c:strRef>
          </c:tx>
          <c:spPr>
            <a:ln w="28575" cap="rnd">
              <a:solidFill>
                <a:schemeClr val="accent1"/>
              </a:solidFill>
              <a:round/>
            </a:ln>
            <a:effectLst/>
          </c:spPr>
          <c:marker>
            <c:symbol val="none"/>
          </c:marker>
          <c:cat>
            <c:numRef>
              <c:f>'Main result_3.30'!$A$15:$A$24</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'Main result_3.30'!$K$15:$K$24</c:f>
              <c:numCache>
                <c:formatCode>General</c:formatCode>
                <c:ptCount val="10"/>
                <c:pt idx="0">
                  <c:v>0.57941565270636874</c:v>
                </c:pt>
                <c:pt idx="1">
                  <c:v>0.57941565270636874</c:v>
                </c:pt>
                <c:pt idx="2">
                  <c:v>0.57941565270636874</c:v>
                </c:pt>
                <c:pt idx="3">
                  <c:v>0.57941565270636874</c:v>
                </c:pt>
                <c:pt idx="4">
                  <c:v>0.57941565270636874</c:v>
                </c:pt>
                <c:pt idx="5">
                  <c:v>0.57941565270636874</c:v>
                </c:pt>
                <c:pt idx="6">
                  <c:v>0.57941565270636874</c:v>
                </c:pt>
                <c:pt idx="7">
                  <c:v>0.57941565270636874</c:v>
                </c:pt>
                <c:pt idx="8">
                  <c:v>0.57941565270636874</c:v>
                </c:pt>
                <c:pt idx="9">
                  <c:v>0.57941565270636874</c:v>
                </c:pt>
              </c:numCache>
            </c:numRef>
          </c:val>
          <c:smooth val="0"/>
          <c:extLst>
            <c:ext xmlns:c16="http://schemas.microsoft.com/office/drawing/2014/chart" uri="{C3380CC4-5D6E-409C-BE32-E72D297353CC}">
              <c16:uniqueId val="{00000000-4E49-4166-B801-8457E32EF1E0}"/>
            </c:ext>
          </c:extLst>
        </c:ser>
        <c:ser>
          <c:idx val="1"/>
          <c:order val="1"/>
          <c:tx>
            <c:v>Impact of business cycle</c:v>
          </c:tx>
          <c:spPr>
            <a:ln w="28575" cap="rnd">
              <a:solidFill>
                <a:schemeClr val="accent2"/>
              </a:solidFill>
              <a:round/>
            </a:ln>
            <a:effectLst/>
          </c:spPr>
          <c:marker>
            <c:symbol val="none"/>
          </c:marker>
          <c:cat>
            <c:numRef>
              <c:f>'Main result_3.30'!$A$15:$A$24</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'Main result_3.30'!$G$15:$G$24</c:f>
              <c:numCache>
                <c:formatCode>General</c:formatCode>
                <c:ptCount val="10"/>
                <c:pt idx="0">
                  <c:v>0.57941565270636874</c:v>
                </c:pt>
                <c:pt idx="1">
                  <c:v>0.56753232562914491</c:v>
                </c:pt>
                <c:pt idx="2">
                  <c:v>0.54812612840905783</c:v>
                </c:pt>
                <c:pt idx="3">
                  <c:v>0.53347535936161872</c:v>
                </c:pt>
                <c:pt idx="4">
                  <c:v>0.51059976624324921</c:v>
                </c:pt>
                <c:pt idx="5">
                  <c:v>0.48906072288751601</c:v>
                </c:pt>
                <c:pt idx="6">
                  <c:v>0.47787452307529743</c:v>
                </c:pt>
                <c:pt idx="7">
                  <c:v>0.46858695339411494</c:v>
                </c:pt>
                <c:pt idx="8">
                  <c:v>0.45722971217706798</c:v>
                </c:pt>
                <c:pt idx="9">
                  <c:v>0.4525479124113917</c:v>
                </c:pt>
              </c:numCache>
            </c:numRef>
          </c:val>
          <c:smooth val="0"/>
          <c:extLst>
            <c:ext xmlns:c16="http://schemas.microsoft.com/office/drawing/2014/chart" uri="{C3380CC4-5D6E-409C-BE32-E72D297353CC}">
              <c16:uniqueId val="{00000001-4E49-4166-B801-8457E32EF1E0}"/>
            </c:ext>
          </c:extLst>
        </c:ser>
        <c:ser>
          <c:idx val="2"/>
          <c:order val="2"/>
          <c:tx>
            <c:v>Impact of field offices</c:v>
          </c:tx>
          <c:spPr>
            <a:ln w="28575" cap="rnd">
              <a:solidFill>
                <a:schemeClr val="accent3"/>
              </a:solidFill>
              <a:round/>
            </a:ln>
            <a:effectLst/>
          </c:spPr>
          <c:marker>
            <c:symbol val="none"/>
          </c:marker>
          <c:cat>
            <c:numRef>
              <c:f>'Main result_3.30'!$A$15:$A$24</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'Main result_3.30'!$J$15:$J$24</c:f>
              <c:numCache>
                <c:formatCode>General</c:formatCode>
                <c:ptCount val="10"/>
                <c:pt idx="0">
                  <c:v>0.57941565270636874</c:v>
                </c:pt>
                <c:pt idx="1">
                  <c:v>0.56304359003500981</c:v>
                </c:pt>
                <c:pt idx="2">
                  <c:v>0.54070995655787812</c:v>
                </c:pt>
                <c:pt idx="3">
                  <c:v>0.52215593916771275</c:v>
                </c:pt>
                <c:pt idx="4">
                  <c:v>0.49928034604934329</c:v>
                </c:pt>
                <c:pt idx="5">
                  <c:v>0.47774130269361009</c:v>
                </c:pt>
                <c:pt idx="6">
                  <c:v>0.46655510288139151</c:v>
                </c:pt>
                <c:pt idx="7">
                  <c:v>0.45746269561734532</c:v>
                </c:pt>
                <c:pt idx="8">
                  <c:v>0.44532480473175312</c:v>
                </c:pt>
                <c:pt idx="9">
                  <c:v>0.44064300496607683</c:v>
                </c:pt>
              </c:numCache>
            </c:numRef>
          </c:val>
          <c:smooth val="0"/>
          <c:extLst>
            <c:ext xmlns:c16="http://schemas.microsoft.com/office/drawing/2014/chart" uri="{C3380CC4-5D6E-409C-BE32-E72D297353CC}">
              <c16:uniqueId val="{00000002-4E49-4166-B801-8457E32EF1E0}"/>
            </c:ext>
          </c:extLst>
        </c:ser>
        <c:ser>
          <c:idx val="3"/>
          <c:order val="3"/>
          <c:tx>
            <c:v>Observed award rate</c:v>
          </c:tx>
          <c:spPr>
            <a:ln w="28575" cap="rnd">
              <a:solidFill>
                <a:schemeClr val="accent4"/>
              </a:solidFill>
              <a:round/>
            </a:ln>
            <a:effectLst/>
          </c:spPr>
          <c:marker>
            <c:symbol val="none"/>
          </c:marker>
          <c:cat>
            <c:numRef>
              <c:f>'Main result_3.30'!$A$15:$A$24</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'Main result_3.30'!$C$2:$C$11</c:f>
              <c:numCache>
                <c:formatCode>General</c:formatCode>
                <c:ptCount val="10"/>
                <c:pt idx="0">
                  <c:v>0.57941565270636874</c:v>
                </c:pt>
                <c:pt idx="1">
                  <c:v>0.56080431842217515</c:v>
                </c:pt>
                <c:pt idx="2">
                  <c:v>0.53564640634275162</c:v>
                </c:pt>
                <c:pt idx="3">
                  <c:v>0.48256003874232584</c:v>
                </c:pt>
                <c:pt idx="4">
                  <c:v>0.42981993286350773</c:v>
                </c:pt>
                <c:pt idx="5">
                  <c:v>0.40542381463624844</c:v>
                </c:pt>
                <c:pt idx="6">
                  <c:v>0.38601806754314155</c:v>
                </c:pt>
                <c:pt idx="7">
                  <c:v>0.38913615741833152</c:v>
                </c:pt>
                <c:pt idx="8">
                  <c:v>0.37395625469126004</c:v>
                </c:pt>
                <c:pt idx="9">
                  <c:v>0.36532507288094257</c:v>
                </c:pt>
              </c:numCache>
            </c:numRef>
          </c:val>
          <c:smooth val="0"/>
          <c:extLst>
            <c:ext xmlns:c16="http://schemas.microsoft.com/office/drawing/2014/chart" uri="{C3380CC4-5D6E-409C-BE32-E72D297353CC}">
              <c16:uniqueId val="{00000003-4E49-4166-B801-8457E32EF1E0}"/>
            </c:ext>
          </c:extLst>
        </c:ser>
        <c:dLbls>
          <c:showLegendKey val="0"/>
          <c:showVal val="0"/>
          <c:showCatName val="0"/>
          <c:showSerName val="0"/>
          <c:showPercent val="0"/>
          <c:showBubbleSize val="0"/>
        </c:dLbls>
        <c:smooth val="0"/>
        <c:axId val="1154452687"/>
        <c:axId val="1020445471"/>
      </c:lineChart>
      <c:catAx>
        <c:axId val="11544526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0445471"/>
        <c:crosses val="autoZero"/>
        <c:auto val="1"/>
        <c:lblAlgn val="ctr"/>
        <c:lblOffset val="100"/>
        <c:noMultiLvlLbl val="0"/>
      </c:catAx>
      <c:valAx>
        <c:axId val="102044547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5445268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51618547681539"/>
          <c:y val="2.6359205099362581E-2"/>
          <c:w val="0.86459667541557306"/>
          <c:h val="0.88668978877640292"/>
        </c:manualLayout>
      </c:layout>
      <c:lineChart>
        <c:grouping val="standard"/>
        <c:varyColors val="0"/>
        <c:ser>
          <c:idx val="0"/>
          <c:order val="0"/>
          <c:tx>
            <c:strRef>
              <c:f>'Figure 8'!$B$25</c:f>
              <c:strCache>
                <c:ptCount val="1"/>
                <c:pt idx="0">
                  <c:v>Field offices</c:v>
                </c:pt>
              </c:strCache>
            </c:strRef>
          </c:tx>
          <c:spPr>
            <a:ln w="25400" cap="rnd">
              <a:solidFill>
                <a:srgbClr val="800000"/>
              </a:solidFill>
              <a:round/>
            </a:ln>
            <a:effectLst/>
          </c:spPr>
          <c:marker>
            <c:symbol val="none"/>
          </c:marker>
          <c:cat>
            <c:numRef>
              <c:f>'Figure 8'!$A$26:$A$44</c:f>
              <c:numCache>
                <c:formatCode>General</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'Figure 8'!$B$26:$B$44</c:f>
              <c:numCache>
                <c:formatCode>#,##0</c:formatCode>
                <c:ptCount val="19"/>
                <c:pt idx="0">
                  <c:v>1337</c:v>
                </c:pt>
                <c:pt idx="1">
                  <c:v>1336</c:v>
                </c:pt>
                <c:pt idx="2">
                  <c:v>1329</c:v>
                </c:pt>
                <c:pt idx="3">
                  <c:v>1321</c:v>
                </c:pt>
                <c:pt idx="4">
                  <c:v>1318</c:v>
                </c:pt>
                <c:pt idx="5">
                  <c:v>1318</c:v>
                </c:pt>
                <c:pt idx="6">
                  <c:v>1294</c:v>
                </c:pt>
                <c:pt idx="7">
                  <c:v>1291</c:v>
                </c:pt>
                <c:pt idx="8">
                  <c:v>1289</c:v>
                </c:pt>
                <c:pt idx="9">
                  <c:v>1289</c:v>
                </c:pt>
                <c:pt idx="10">
                  <c:v>1266</c:v>
                </c:pt>
                <c:pt idx="11">
                  <c:v>1251</c:v>
                </c:pt>
                <c:pt idx="12">
                  <c:v>1231</c:v>
                </c:pt>
                <c:pt idx="13">
                  <c:v>1231</c:v>
                </c:pt>
                <c:pt idx="14">
                  <c:v>1231</c:v>
                </c:pt>
                <c:pt idx="15">
                  <c:v>1231</c:v>
                </c:pt>
                <c:pt idx="16">
                  <c:v>1232</c:v>
                </c:pt>
                <c:pt idx="17">
                  <c:v>1228</c:v>
                </c:pt>
                <c:pt idx="18">
                  <c:v>1228</c:v>
                </c:pt>
              </c:numCache>
            </c:numRef>
          </c:val>
          <c:smooth val="0"/>
          <c:extLst>
            <c:ext xmlns:c16="http://schemas.microsoft.com/office/drawing/2014/chart" uri="{C3380CC4-5D6E-409C-BE32-E72D297353CC}">
              <c16:uniqueId val="{00000000-31D2-475C-83F6-371CDCDB095D}"/>
            </c:ext>
          </c:extLst>
        </c:ser>
        <c:dLbls>
          <c:showLegendKey val="0"/>
          <c:showVal val="0"/>
          <c:showCatName val="0"/>
          <c:showSerName val="0"/>
          <c:showPercent val="0"/>
          <c:showBubbleSize val="0"/>
        </c:dLbls>
        <c:smooth val="0"/>
        <c:axId val="1684172112"/>
        <c:axId val="1634195920"/>
      </c:lineChart>
      <c:catAx>
        <c:axId val="1684172112"/>
        <c:scaling>
          <c:orientation val="minMax"/>
        </c:scaling>
        <c:delete val="0"/>
        <c:axPos val="b"/>
        <c:numFmt formatCode="General" sourceLinked="1"/>
        <c:majorTickMark val="out"/>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634195920"/>
        <c:crosses val="autoZero"/>
        <c:auto val="1"/>
        <c:lblAlgn val="ctr"/>
        <c:lblOffset val="100"/>
        <c:tickLblSkip val="2"/>
        <c:tickMarkSkip val="2"/>
        <c:noMultiLvlLbl val="0"/>
      </c:catAx>
      <c:valAx>
        <c:axId val="1634195920"/>
        <c:scaling>
          <c:orientation val="minMax"/>
          <c:max val="1600"/>
          <c:min val="800"/>
        </c:scaling>
        <c:delete val="0"/>
        <c:axPos val="l"/>
        <c:majorGridlines>
          <c:spPr>
            <a:ln w="3175" cap="flat" cmpd="sng" algn="ctr">
              <a:solidFill>
                <a:schemeClr val="bg1">
                  <a:lumMod val="50000"/>
                </a:schemeClr>
              </a:solidFill>
              <a:round/>
            </a:ln>
            <a:effectLst/>
          </c:spPr>
        </c:majorGridlines>
        <c:numFmt formatCode="#,##0"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684172112"/>
        <c:crosses val="autoZero"/>
        <c:crossBetween val="between"/>
        <c:majorUnit val="2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3613517060367454E-2"/>
          <c:y val="2.62701694804457E-2"/>
          <c:w val="0.87424190726159234"/>
          <c:h val="0.88668978877640292"/>
        </c:manualLayout>
      </c:layout>
      <c:lineChart>
        <c:grouping val="standard"/>
        <c:varyColors val="0"/>
        <c:ser>
          <c:idx val="0"/>
          <c:order val="0"/>
          <c:tx>
            <c:strRef>
              <c:f>'Figure 9 '!$B$25</c:f>
              <c:strCache>
                <c:ptCount val="1"/>
                <c:pt idx="0">
                  <c:v>Final</c:v>
                </c:pt>
              </c:strCache>
            </c:strRef>
          </c:tx>
          <c:spPr>
            <a:ln w="25400" cap="rnd">
              <a:solidFill>
                <a:srgbClr val="800000"/>
              </a:solidFill>
              <a:round/>
            </a:ln>
            <a:effectLst/>
          </c:spPr>
          <c:marker>
            <c:symbol val="none"/>
          </c:marker>
          <c:cat>
            <c:numRef>
              <c:f>'Figure 9 '!$A$26:$A$53</c:f>
              <c:numCache>
                <c:formatCode>General</c:formatCode>
                <c:ptCount val="28"/>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numCache>
            </c:numRef>
          </c:cat>
          <c:val>
            <c:numRef>
              <c:f>'Figure 9 '!$B$26:$B$53</c:f>
              <c:numCache>
                <c:formatCode>0.0%</c:formatCode>
                <c:ptCount val="28"/>
                <c:pt idx="0">
                  <c:v>0.58442871330205004</c:v>
                </c:pt>
                <c:pt idx="1">
                  <c:v>0.55860332892081332</c:v>
                </c:pt>
                <c:pt idx="2">
                  <c:v>0.53620938466794166</c:v>
                </c:pt>
                <c:pt idx="3">
                  <c:v>0.53353778907605198</c:v>
                </c:pt>
                <c:pt idx="4">
                  <c:v>0.54495709499260547</c:v>
                </c:pt>
                <c:pt idx="5">
                  <c:v>0.56936109630066589</c:v>
                </c:pt>
                <c:pt idx="6">
                  <c:v>0.58881410585730709</c:v>
                </c:pt>
                <c:pt idx="7">
                  <c:v>0.60080537290736802</c:v>
                </c:pt>
                <c:pt idx="8">
                  <c:v>0.61437571658028656</c:v>
                </c:pt>
                <c:pt idx="9">
                  <c:v>0.61773355061771185</c:v>
                </c:pt>
                <c:pt idx="10">
                  <c:v>0.59664452127948442</c:v>
                </c:pt>
                <c:pt idx="11">
                  <c:v>0.58488854790316613</c:v>
                </c:pt>
                <c:pt idx="12">
                  <c:v>0.57613713850618842</c:v>
                </c:pt>
                <c:pt idx="13">
                  <c:v>0.57359630667647232</c:v>
                </c:pt>
                <c:pt idx="14">
                  <c:v>0.56602384387068616</c:v>
                </c:pt>
                <c:pt idx="15">
                  <c:v>0.576625902854209</c:v>
                </c:pt>
                <c:pt idx="16">
                  <c:v>0.58334207852071285</c:v>
                </c:pt>
                <c:pt idx="17">
                  <c:v>0.57306492343756943</c:v>
                </c:pt>
                <c:pt idx="18">
                  <c:v>0.55207401602427808</c:v>
                </c:pt>
                <c:pt idx="19">
                  <c:v>0.53684985789364348</c:v>
                </c:pt>
                <c:pt idx="20">
                  <c:v>0.52695997016677065</c:v>
                </c:pt>
                <c:pt idx="21">
                  <c:v>0.51854135894759323</c:v>
                </c:pt>
                <c:pt idx="22">
                  <c:v>0.51005252025951187</c:v>
                </c:pt>
                <c:pt idx="23">
                  <c:v>0.50040078426269441</c:v>
                </c:pt>
                <c:pt idx="24">
                  <c:v>0.49915017939082251</c:v>
                </c:pt>
                <c:pt idx="25">
                  <c:v>0.49575209274942122</c:v>
                </c:pt>
                <c:pt idx="26">
                  <c:v>0.49265630035766994</c:v>
                </c:pt>
                <c:pt idx="27">
                  <c:v>0.46726518395449451</c:v>
                </c:pt>
              </c:numCache>
            </c:numRef>
          </c:val>
          <c:smooth val="0"/>
          <c:extLst>
            <c:ext xmlns:c16="http://schemas.microsoft.com/office/drawing/2014/chart" uri="{C3380CC4-5D6E-409C-BE32-E72D297353CC}">
              <c16:uniqueId val="{00000000-1AAE-1240-AE30-229E7B682992}"/>
            </c:ext>
          </c:extLst>
        </c:ser>
        <c:ser>
          <c:idx val="1"/>
          <c:order val="1"/>
          <c:tx>
            <c:strRef>
              <c:f>'Figure 9 '!$C$25</c:f>
              <c:strCache>
                <c:ptCount val="1"/>
                <c:pt idx="0">
                  <c:v>Initial</c:v>
                </c:pt>
              </c:strCache>
            </c:strRef>
          </c:tx>
          <c:spPr>
            <a:ln w="25400" cap="rnd">
              <a:solidFill>
                <a:sysClr val="window" lastClr="FFFFFF">
                  <a:lumMod val="65000"/>
                </a:sysClr>
              </a:solidFill>
              <a:round/>
            </a:ln>
            <a:effectLst/>
          </c:spPr>
          <c:marker>
            <c:symbol val="none"/>
          </c:marker>
          <c:cat>
            <c:numRef>
              <c:f>'Figure 9 '!$A$26:$A$53</c:f>
              <c:numCache>
                <c:formatCode>General</c:formatCode>
                <c:ptCount val="28"/>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numCache>
            </c:numRef>
          </c:cat>
          <c:val>
            <c:numRef>
              <c:f>'Figure 9 '!$C$26:$C$53</c:f>
              <c:numCache>
                <c:formatCode>0.0%</c:formatCode>
                <c:ptCount val="28"/>
                <c:pt idx="0">
                  <c:v>0.37</c:v>
                </c:pt>
                <c:pt idx="1">
                  <c:v>0.33899999999999997</c:v>
                </c:pt>
                <c:pt idx="2">
                  <c:v>0.312</c:v>
                </c:pt>
                <c:pt idx="3">
                  <c:v>0.312</c:v>
                </c:pt>
                <c:pt idx="4">
                  <c:v>0.32100000000000001</c:v>
                </c:pt>
                <c:pt idx="5">
                  <c:v>0.33799999999999997</c:v>
                </c:pt>
                <c:pt idx="6">
                  <c:v>0.35899999999999999</c:v>
                </c:pt>
                <c:pt idx="7">
                  <c:v>0.37200000000000005</c:v>
                </c:pt>
                <c:pt idx="8">
                  <c:v>0.38500000000000001</c:v>
                </c:pt>
                <c:pt idx="9">
                  <c:v>0.39600000000000002</c:v>
                </c:pt>
                <c:pt idx="10">
                  <c:v>0.36700000000000005</c:v>
                </c:pt>
                <c:pt idx="11">
                  <c:v>0.35299999999999998</c:v>
                </c:pt>
                <c:pt idx="12">
                  <c:v>0.34700000000000003</c:v>
                </c:pt>
                <c:pt idx="13">
                  <c:v>0.34799999999999998</c:v>
                </c:pt>
                <c:pt idx="14">
                  <c:v>0.34100000000000003</c:v>
                </c:pt>
                <c:pt idx="15">
                  <c:v>0.35200000000000004</c:v>
                </c:pt>
                <c:pt idx="16">
                  <c:v>0.36700000000000005</c:v>
                </c:pt>
                <c:pt idx="17">
                  <c:v>0.36700000000000005</c:v>
                </c:pt>
                <c:pt idx="18">
                  <c:v>0.35</c:v>
                </c:pt>
                <c:pt idx="19">
                  <c:v>0.33700000000000002</c:v>
                </c:pt>
                <c:pt idx="20">
                  <c:v>0.33500000000000002</c:v>
                </c:pt>
                <c:pt idx="21">
                  <c:v>0.33100000000000002</c:v>
                </c:pt>
                <c:pt idx="22">
                  <c:v>0.32700000000000001</c:v>
                </c:pt>
                <c:pt idx="23">
                  <c:v>0.32600000000000001</c:v>
                </c:pt>
                <c:pt idx="24">
                  <c:v>0.33</c:v>
                </c:pt>
                <c:pt idx="25">
                  <c:v>0.33500000000000002</c:v>
                </c:pt>
                <c:pt idx="26">
                  <c:v>0.33799999999999997</c:v>
                </c:pt>
                <c:pt idx="27">
                  <c:v>0.34</c:v>
                </c:pt>
              </c:numCache>
            </c:numRef>
          </c:val>
          <c:smooth val="0"/>
          <c:extLst>
            <c:ext xmlns:c16="http://schemas.microsoft.com/office/drawing/2014/chart" uri="{C3380CC4-5D6E-409C-BE32-E72D297353CC}">
              <c16:uniqueId val="{00000001-1AAE-1240-AE30-229E7B682992}"/>
            </c:ext>
          </c:extLst>
        </c:ser>
        <c:dLbls>
          <c:showLegendKey val="0"/>
          <c:showVal val="0"/>
          <c:showCatName val="0"/>
          <c:showSerName val="0"/>
          <c:showPercent val="0"/>
          <c:showBubbleSize val="0"/>
        </c:dLbls>
        <c:smooth val="0"/>
        <c:axId val="1598453599"/>
        <c:axId val="1348473231"/>
      </c:lineChart>
      <c:catAx>
        <c:axId val="1598453599"/>
        <c:scaling>
          <c:orientation val="minMax"/>
        </c:scaling>
        <c:delete val="0"/>
        <c:axPos val="b"/>
        <c:numFmt formatCode="General" sourceLinked="1"/>
        <c:majorTickMark val="out"/>
        <c:minorTickMark val="none"/>
        <c:tickLblPos val="nextTo"/>
        <c:spPr>
          <a:noFill/>
          <a:ln w="3175" cap="flat" cmpd="sng" algn="ctr">
            <a:solidFill>
              <a:sysClr val="window" lastClr="FFFFFF">
                <a:lumMod val="50000"/>
              </a:sys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348473231"/>
        <c:crosses val="autoZero"/>
        <c:auto val="1"/>
        <c:lblAlgn val="ctr"/>
        <c:lblOffset val="100"/>
        <c:tickLblSkip val="3"/>
        <c:tickMarkSkip val="3"/>
        <c:noMultiLvlLbl val="0"/>
      </c:catAx>
      <c:valAx>
        <c:axId val="1348473231"/>
        <c:scaling>
          <c:orientation val="minMax"/>
          <c:max val="0.7"/>
          <c:min val="0.3"/>
        </c:scaling>
        <c:delete val="0"/>
        <c:axPos val="l"/>
        <c:majorGridlines>
          <c:spPr>
            <a:ln w="3175" cap="flat" cmpd="sng" algn="ctr">
              <a:solidFill>
                <a:sysClr val="window" lastClr="FFFFFF">
                  <a:lumMod val="50000"/>
                </a:sysClr>
              </a:solidFill>
              <a:round/>
            </a:ln>
            <a:effectLst/>
          </c:spPr>
        </c:majorGridlines>
        <c:numFmt formatCode="0%" sourceLinked="0"/>
        <c:majorTickMark val="out"/>
        <c:minorTickMark val="none"/>
        <c:tickLblPos val="nextTo"/>
        <c:spPr>
          <a:noFill/>
          <a:ln w="3175">
            <a:solidFill>
              <a:sysClr val="window" lastClr="FFFFFF">
                <a:lumMod val="50000"/>
              </a:sys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598453599"/>
        <c:crosses val="autoZero"/>
        <c:crossBetween val="between"/>
        <c:majorUnit val="0.1"/>
      </c:valAx>
    </c:plotArea>
    <c:legend>
      <c:legendPos val="b"/>
      <c:layout>
        <c:manualLayout>
          <c:xMode val="edge"/>
          <c:yMode val="edge"/>
          <c:x val="0.76709536186768734"/>
          <c:y val="5.5036552927424889E-2"/>
          <c:w val="0.19054571303587053"/>
          <c:h val="0.11967097862767156"/>
        </c:manualLayout>
      </c:layout>
      <c:overlay val="1"/>
      <c:spPr>
        <a:solidFill>
          <a:schemeClr val="bg1"/>
        </a:solidFill>
        <a:ln w="3175">
          <a:solidFill>
            <a:sysClr val="window" lastClr="FFFFFF">
              <a:lumMod val="50000"/>
            </a:sysClr>
          </a:solid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chart>
  <c:spPr>
    <a:solidFill>
      <a:schemeClr val="bg1"/>
    </a:solidFill>
    <a:ln w="9525" cap="flat" cmpd="sng" algn="ctr">
      <a:solidFill>
        <a:schemeClr val="bg1"/>
      </a:solid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135586967291735E-2"/>
          <c:y val="2.5379336238298609E-2"/>
          <c:w val="0.84300202459467233"/>
          <c:h val="0.89090194719317062"/>
        </c:manualLayout>
      </c:layout>
      <c:lineChart>
        <c:grouping val="standard"/>
        <c:varyColors val="0"/>
        <c:ser>
          <c:idx val="0"/>
          <c:order val="0"/>
          <c:tx>
            <c:strRef>
              <c:f>'Figure 10'!$B$25</c:f>
              <c:strCache>
                <c:ptCount val="1"/>
                <c:pt idx="0">
                  <c:v>Effect of population aging</c:v>
                </c:pt>
              </c:strCache>
            </c:strRef>
          </c:tx>
          <c:spPr>
            <a:ln w="25400" cap="rnd">
              <a:solidFill>
                <a:schemeClr val="tx1"/>
              </a:solidFill>
              <a:round/>
            </a:ln>
            <a:effectLst/>
          </c:spPr>
          <c:marker>
            <c:symbol val="none"/>
          </c:marker>
          <c:cat>
            <c:numRef>
              <c:f>'Figure 10'!$A$26:$A$44</c:f>
              <c:numCache>
                <c:formatCode>General</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'Figure 10'!$B$26:$B$44</c:f>
              <c:numCache>
                <c:formatCode>General</c:formatCode>
                <c:ptCount val="19"/>
                <c:pt idx="9" formatCode="0.00000%">
                  <c:v>6.8971657463154082E-3</c:v>
                </c:pt>
                <c:pt idx="10" formatCode="0.00000%">
                  <c:v>6.9520802498766196E-3</c:v>
                </c:pt>
                <c:pt idx="11" formatCode="0.00000%">
                  <c:v>7.0088710142217677E-3</c:v>
                </c:pt>
                <c:pt idx="12" formatCode="0.00000%">
                  <c:v>7.0666326071407003E-3</c:v>
                </c:pt>
                <c:pt idx="13" formatCode="0.00000%">
                  <c:v>7.0920632284739698E-3</c:v>
                </c:pt>
                <c:pt idx="14" formatCode="0.00000%">
                  <c:v>7.1472021745531402E-3</c:v>
                </c:pt>
                <c:pt idx="15" formatCode="0.00000%">
                  <c:v>7.0876744385213976E-3</c:v>
                </c:pt>
                <c:pt idx="16" formatCode="0.00000%">
                  <c:v>7.0778759699813738E-3</c:v>
                </c:pt>
                <c:pt idx="17" formatCode="0.00000%">
                  <c:v>7.0063435753716695E-3</c:v>
                </c:pt>
                <c:pt idx="18" formatCode="0.00000%">
                  <c:v>7.0885542735464142E-3</c:v>
                </c:pt>
              </c:numCache>
            </c:numRef>
          </c:val>
          <c:smooth val="0"/>
          <c:extLst>
            <c:ext xmlns:c16="http://schemas.microsoft.com/office/drawing/2014/chart" uri="{C3380CC4-5D6E-409C-BE32-E72D297353CC}">
              <c16:uniqueId val="{00000000-234B-47DA-AE72-B24EA6FCB129}"/>
            </c:ext>
          </c:extLst>
        </c:ser>
        <c:ser>
          <c:idx val="1"/>
          <c:order val="1"/>
          <c:tx>
            <c:strRef>
              <c:f>'Figure 10'!$C$25</c:f>
              <c:strCache>
                <c:ptCount val="1"/>
                <c:pt idx="0">
                  <c:v>Effects of aging and the business cycle</c:v>
                </c:pt>
              </c:strCache>
            </c:strRef>
          </c:tx>
          <c:spPr>
            <a:ln w="25400" cap="rnd">
              <a:solidFill>
                <a:srgbClr val="800000"/>
              </a:solidFill>
              <a:round/>
            </a:ln>
            <a:effectLst/>
          </c:spPr>
          <c:marker>
            <c:symbol val="none"/>
          </c:marker>
          <c:cat>
            <c:numRef>
              <c:f>'Figure 10'!$A$26:$A$44</c:f>
              <c:numCache>
                <c:formatCode>General</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'Figure 10'!$C$26:$C$44</c:f>
              <c:numCache>
                <c:formatCode>0.00%</c:formatCode>
                <c:ptCount val="19"/>
                <c:pt idx="9">
                  <c:v>6.8971657463154082E-3</c:v>
                </c:pt>
                <c:pt idx="10">
                  <c:v>6.8260008858358062E-3</c:v>
                </c:pt>
                <c:pt idx="11">
                  <c:v>6.6733931418039225E-3</c:v>
                </c:pt>
                <c:pt idx="12">
                  <c:v>6.5711583235443039E-3</c:v>
                </c:pt>
                <c:pt idx="13">
                  <c:v>6.3476959581968964E-3</c:v>
                </c:pt>
                <c:pt idx="14">
                  <c:v>6.1642725118024851E-3</c:v>
                </c:pt>
                <c:pt idx="15">
                  <c:v>5.9914973693062567E-3</c:v>
                </c:pt>
                <c:pt idx="16">
                  <c:v>5.8824763351539638E-3</c:v>
                </c:pt>
                <c:pt idx="17">
                  <c:v>5.7008910839869151E-3</c:v>
                </c:pt>
                <c:pt idx="18">
                  <c:v>5.7228823938393477E-3</c:v>
                </c:pt>
              </c:numCache>
            </c:numRef>
          </c:val>
          <c:smooth val="0"/>
          <c:extLst>
            <c:ext xmlns:c16="http://schemas.microsoft.com/office/drawing/2014/chart" uri="{C3380CC4-5D6E-409C-BE32-E72D297353CC}">
              <c16:uniqueId val="{00000001-234B-47DA-AE72-B24EA6FCB129}"/>
            </c:ext>
          </c:extLst>
        </c:ser>
        <c:ser>
          <c:idx val="2"/>
          <c:order val="2"/>
          <c:tx>
            <c:strRef>
              <c:f>'Figure 10'!$D$25</c:f>
              <c:strCache>
                <c:ptCount val="1"/>
                <c:pt idx="0">
                  <c:v>Effects of aging, the business cycle, and field offices</c:v>
                </c:pt>
              </c:strCache>
            </c:strRef>
          </c:tx>
          <c:spPr>
            <a:ln w="25400" cap="rnd">
              <a:solidFill>
                <a:srgbClr val="9F8B79"/>
              </a:solidFill>
              <a:round/>
            </a:ln>
            <a:effectLst/>
          </c:spPr>
          <c:marker>
            <c:symbol val="none"/>
          </c:marker>
          <c:cat>
            <c:numRef>
              <c:f>'Figure 10'!$A$26:$A$44</c:f>
              <c:numCache>
                <c:formatCode>General</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'Figure 10'!$D$26:$D$44</c:f>
              <c:numCache>
                <c:formatCode>General</c:formatCode>
                <c:ptCount val="19"/>
                <c:pt idx="9" formatCode="0.00%">
                  <c:v>6.8971657463154082E-3</c:v>
                </c:pt>
                <c:pt idx="10" formatCode="0.00%">
                  <c:v>6.7822292956331645E-3</c:v>
                </c:pt>
                <c:pt idx="11" formatCode="0.00%">
                  <c:v>6.6026916698466338E-3</c:v>
                </c:pt>
                <c:pt idx="12" formatCode="0.00%">
                  <c:v>6.4648987489373325E-3</c:v>
                </c:pt>
                <c:pt idx="13" formatCode="0.00%">
                  <c:v>6.2450499041769129E-3</c:v>
                </c:pt>
                <c:pt idx="14" formatCode="0.00%">
                  <c:v>6.0645925250155759E-3</c:v>
                </c:pt>
                <c:pt idx="15" formatCode="0.00%">
                  <c:v>5.8946112602864566E-3</c:v>
                </c:pt>
                <c:pt idx="16" formatCode="0.00%">
                  <c:v>5.7889932164139632E-3</c:v>
                </c:pt>
                <c:pt idx="17" formatCode="0.00%">
                  <c:v>5.6039359686859361E-3</c:v>
                </c:pt>
                <c:pt idx="18" formatCode="0.00%">
                  <c:v>5.6255532720978062E-3</c:v>
                </c:pt>
              </c:numCache>
            </c:numRef>
          </c:val>
          <c:smooth val="0"/>
          <c:extLst>
            <c:ext xmlns:c16="http://schemas.microsoft.com/office/drawing/2014/chart" uri="{C3380CC4-5D6E-409C-BE32-E72D297353CC}">
              <c16:uniqueId val="{00000002-234B-47DA-AE72-B24EA6FCB129}"/>
            </c:ext>
          </c:extLst>
        </c:ser>
        <c:ser>
          <c:idx val="3"/>
          <c:order val="3"/>
          <c:tx>
            <c:strRef>
              <c:f>'Figure 10'!$E$25</c:f>
              <c:strCache>
                <c:ptCount val="1"/>
                <c:pt idx="0">
                  <c:v>Observed incidence rate</c:v>
                </c:pt>
              </c:strCache>
            </c:strRef>
          </c:tx>
          <c:spPr>
            <a:ln w="25400" cap="rnd">
              <a:solidFill>
                <a:schemeClr val="bg1">
                  <a:lumMod val="65000"/>
                </a:schemeClr>
              </a:solidFill>
              <a:round/>
            </a:ln>
            <a:effectLst/>
          </c:spPr>
          <c:marker>
            <c:symbol val="none"/>
          </c:marker>
          <c:cat>
            <c:numRef>
              <c:f>'Figure 10'!$A$26:$A$44</c:f>
              <c:numCache>
                <c:formatCode>General</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'Figure 10'!$E$26:$E$44</c:f>
              <c:numCache>
                <c:formatCode>0.00%</c:formatCode>
                <c:ptCount val="19"/>
                <c:pt idx="0">
                  <c:v>4.7278571123009466E-3</c:v>
                </c:pt>
                <c:pt idx="1">
                  <c:v>5.1690235639976516E-3</c:v>
                </c:pt>
                <c:pt idx="2">
                  <c:v>5.3069243317110685E-3</c:v>
                </c:pt>
                <c:pt idx="3">
                  <c:v>5.3911269392645077E-3</c:v>
                </c:pt>
                <c:pt idx="4">
                  <c:v>5.6440346985040636E-3</c:v>
                </c:pt>
                <c:pt idx="5">
                  <c:v>5.4220975743625166E-3</c:v>
                </c:pt>
                <c:pt idx="6">
                  <c:v>5.4048820712696271E-3</c:v>
                </c:pt>
                <c:pt idx="7">
                  <c:v>5.8520743219677923E-3</c:v>
                </c:pt>
                <c:pt idx="8">
                  <c:v>6.4886095994629682E-3</c:v>
                </c:pt>
                <c:pt idx="9">
                  <c:v>6.8971657463154082E-3</c:v>
                </c:pt>
                <c:pt idx="10">
                  <c:v>6.704557035992347E-3</c:v>
                </c:pt>
                <c:pt idx="11">
                  <c:v>6.4227824995591988E-3</c:v>
                </c:pt>
                <c:pt idx="12">
                  <c:v>5.7969647818297242E-3</c:v>
                </c:pt>
                <c:pt idx="13">
                  <c:v>5.1678564060174577E-3</c:v>
                </c:pt>
                <c:pt idx="14">
                  <c:v>4.8877919220207599E-3</c:v>
                </c:pt>
                <c:pt idx="15">
                  <c:v>4.6203272025828459E-3</c:v>
                </c:pt>
                <c:pt idx="16">
                  <c:v>4.6518584517576374E-3</c:v>
                </c:pt>
                <c:pt idx="17">
                  <c:v>4.4333311039519811E-3</c:v>
                </c:pt>
                <c:pt idx="18">
                  <c:v>4.3526522029306552E-3</c:v>
                </c:pt>
              </c:numCache>
            </c:numRef>
          </c:val>
          <c:smooth val="0"/>
          <c:extLst>
            <c:ext xmlns:c16="http://schemas.microsoft.com/office/drawing/2014/chart" uri="{C3380CC4-5D6E-409C-BE32-E72D297353CC}">
              <c16:uniqueId val="{00000003-234B-47DA-AE72-B24EA6FCB129}"/>
            </c:ext>
          </c:extLst>
        </c:ser>
        <c:dLbls>
          <c:showLegendKey val="0"/>
          <c:showVal val="0"/>
          <c:showCatName val="0"/>
          <c:showSerName val="0"/>
          <c:showPercent val="0"/>
          <c:showBubbleSize val="0"/>
        </c:dLbls>
        <c:smooth val="0"/>
        <c:axId val="1718848272"/>
        <c:axId val="1723795808"/>
        <c:extLst/>
      </c:lineChart>
      <c:catAx>
        <c:axId val="1718848272"/>
        <c:scaling>
          <c:orientation val="minMax"/>
        </c:scaling>
        <c:delete val="0"/>
        <c:axPos val="b"/>
        <c:numFmt formatCode="General" sourceLinked="1"/>
        <c:majorTickMark val="out"/>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en-US"/>
          </a:p>
        </c:txPr>
        <c:crossAx val="1723795808"/>
        <c:crosses val="autoZero"/>
        <c:auto val="1"/>
        <c:lblAlgn val="ctr"/>
        <c:lblOffset val="100"/>
        <c:tickLblSkip val="2"/>
        <c:tickMarkSkip val="2"/>
        <c:noMultiLvlLbl val="0"/>
      </c:catAx>
      <c:valAx>
        <c:axId val="1723795808"/>
        <c:scaling>
          <c:orientation val="minMax"/>
        </c:scaling>
        <c:delete val="0"/>
        <c:axPos val="l"/>
        <c:majorGridlines>
          <c:spPr>
            <a:ln w="3175" cap="flat" cmpd="sng" algn="ctr">
              <a:solidFill>
                <a:schemeClr val="bg1">
                  <a:lumMod val="50000"/>
                </a:schemeClr>
              </a:solidFill>
              <a:round/>
            </a:ln>
            <a:effectLst/>
          </c:spPr>
        </c:majorGridlines>
        <c:numFmt formatCode="#,##0.000"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en-US"/>
          </a:p>
        </c:txPr>
        <c:crossAx val="1718848272"/>
        <c:crosses val="autoZero"/>
        <c:crossBetween val="midCat"/>
        <c:majorUnit val="2.0000000000000005E-3"/>
      </c:valAx>
    </c:plotArea>
    <c:legend>
      <c:legendPos val="b"/>
      <c:layout>
        <c:manualLayout>
          <c:xMode val="edge"/>
          <c:yMode val="edge"/>
          <c:x val="0.11631576526386767"/>
          <c:y val="0.60577310704929421"/>
          <c:w val="0.77453924502478799"/>
          <c:h val="0.25854144600887397"/>
        </c:manualLayout>
      </c:layout>
      <c:overlay val="0"/>
      <c:spPr>
        <a:solidFill>
          <a:schemeClr val="bg1"/>
        </a:solidFill>
        <a:ln w="3175">
          <a:solidFill>
            <a:schemeClr val="bg1">
              <a:lumMod val="50000"/>
            </a:schemeClr>
          </a:solid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en-US"/>
        </a:p>
      </c:txPr>
    </c:legend>
    <c:plotVisOnly val="1"/>
    <c:dispBlanksAs val="gap"/>
    <c:showDLblsOverMax val="0"/>
    <c:extLst/>
  </c:chart>
  <c:spPr>
    <a:solidFill>
      <a:schemeClr val="bg1"/>
    </a:solidFill>
    <a:ln w="9525" cap="flat" cmpd="sng" algn="ctr">
      <a:noFill/>
      <a:round/>
    </a:ln>
    <a:effectLst/>
  </c:spPr>
  <c:txPr>
    <a:bodyPr/>
    <a:lstStyle/>
    <a:p>
      <a:pPr>
        <a:defRPr sz="1200" baseline="0">
          <a:solidFill>
            <a:sysClr val="windowText" lastClr="000000"/>
          </a:solidFill>
          <a:latin typeface="Times New Roman" panose="02020603050405020304" pitchFamily="18"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Favorable!$B$1</c:f>
              <c:strCache>
                <c:ptCount val="1"/>
                <c:pt idx="0">
                  <c:v>Initial Favorable Determination Rate (Our Data)</c:v>
                </c:pt>
              </c:strCache>
            </c:strRef>
          </c:tx>
          <c:spPr>
            <a:ln w="28575" cap="rnd">
              <a:solidFill>
                <a:schemeClr val="tx1"/>
              </a:solidFill>
              <a:round/>
            </a:ln>
            <a:effectLst/>
          </c:spPr>
          <c:marker>
            <c:symbol val="none"/>
          </c:marker>
          <c:cat>
            <c:numRef>
              <c:f>Favorable!$A$2:$A$20</c:f>
              <c:numCache>
                <c:formatCode>General</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Favorable!$B$2:$B$20</c:f>
              <c:numCache>
                <c:formatCode>General</c:formatCode>
                <c:ptCount val="19"/>
                <c:pt idx="0">
                  <c:v>0.36859049999999999</c:v>
                </c:pt>
                <c:pt idx="1">
                  <c:v>0.35694759999999998</c:v>
                </c:pt>
                <c:pt idx="2">
                  <c:v>0.34866570000000002</c:v>
                </c:pt>
                <c:pt idx="3">
                  <c:v>0.34044930000000001</c:v>
                </c:pt>
                <c:pt idx="4">
                  <c:v>0.34736909999999999</c:v>
                </c:pt>
                <c:pt idx="5">
                  <c:v>0.3361789</c:v>
                </c:pt>
                <c:pt idx="6">
                  <c:v>0.33003290000000002</c:v>
                </c:pt>
                <c:pt idx="7">
                  <c:v>0.33919690000000002</c:v>
                </c:pt>
                <c:pt idx="8">
                  <c:v>0.3181967</c:v>
                </c:pt>
                <c:pt idx="9">
                  <c:v>0.32542399999999999</c:v>
                </c:pt>
                <c:pt idx="10">
                  <c:v>0.32199810000000001</c:v>
                </c:pt>
                <c:pt idx="11">
                  <c:v>0.30922240000000001</c:v>
                </c:pt>
                <c:pt idx="12">
                  <c:v>0.31056099999999998</c:v>
                </c:pt>
                <c:pt idx="13">
                  <c:v>0.30912119999999998</c:v>
                </c:pt>
                <c:pt idx="14">
                  <c:v>0.30375540000000001</c:v>
                </c:pt>
                <c:pt idx="15">
                  <c:v>0.30783329999999998</c:v>
                </c:pt>
                <c:pt idx="16">
                  <c:v>0.31773469999999998</c:v>
                </c:pt>
                <c:pt idx="17">
                  <c:v>0.3130636</c:v>
                </c:pt>
                <c:pt idx="18">
                  <c:v>0.33366479999999998</c:v>
                </c:pt>
              </c:numCache>
            </c:numRef>
          </c:val>
          <c:smooth val="0"/>
          <c:extLst>
            <c:ext xmlns:c16="http://schemas.microsoft.com/office/drawing/2014/chart" uri="{C3380CC4-5D6E-409C-BE32-E72D297353CC}">
              <c16:uniqueId val="{00000000-6BAA-432D-83FE-FE1DC69B31C6}"/>
            </c:ext>
          </c:extLst>
        </c:ser>
        <c:ser>
          <c:idx val="1"/>
          <c:order val="1"/>
          <c:tx>
            <c:strRef>
              <c:f>Favorable!$C$1</c:f>
              <c:strCache>
                <c:ptCount val="1"/>
                <c:pt idx="0">
                  <c:v>Initial Favorable Determination Rate (SSA Annual Statistical Report)</c:v>
                </c:pt>
              </c:strCache>
            </c:strRef>
          </c:tx>
          <c:spPr>
            <a:ln w="28575" cap="rnd">
              <a:solidFill>
                <a:srgbClr val="800000"/>
              </a:solidFill>
              <a:round/>
            </a:ln>
            <a:effectLst/>
          </c:spPr>
          <c:marker>
            <c:symbol val="none"/>
          </c:marker>
          <c:cat>
            <c:numRef>
              <c:f>Favorable!$A$2:$A$20</c:f>
              <c:numCache>
                <c:formatCode>General</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Favorable!$C$2:$C$20</c:f>
              <c:numCache>
                <c:formatCode>General</c:formatCode>
                <c:ptCount val="19"/>
                <c:pt idx="0">
                  <c:v>0.41600000000000004</c:v>
                </c:pt>
                <c:pt idx="1">
                  <c:v>0.38700000000000001</c:v>
                </c:pt>
                <c:pt idx="2">
                  <c:v>0.37200000000000005</c:v>
                </c:pt>
                <c:pt idx="3">
                  <c:v>0.36700000000000005</c:v>
                </c:pt>
                <c:pt idx="4">
                  <c:v>0.36899999999999999</c:v>
                </c:pt>
                <c:pt idx="5">
                  <c:v>0.36200000000000004</c:v>
                </c:pt>
                <c:pt idx="6">
                  <c:v>0.373</c:v>
                </c:pt>
                <c:pt idx="7">
                  <c:v>0.38700000000000001</c:v>
                </c:pt>
                <c:pt idx="8">
                  <c:v>0.38500000000000001</c:v>
                </c:pt>
                <c:pt idx="9">
                  <c:v>0.36899999999999999</c:v>
                </c:pt>
                <c:pt idx="10">
                  <c:v>0.35700000000000004</c:v>
                </c:pt>
                <c:pt idx="11">
                  <c:v>0.35700000000000004</c:v>
                </c:pt>
                <c:pt idx="12">
                  <c:v>0.35399999999999998</c:v>
                </c:pt>
                <c:pt idx="13">
                  <c:v>0.35200000000000004</c:v>
                </c:pt>
                <c:pt idx="14">
                  <c:v>0.35499999999999998</c:v>
                </c:pt>
                <c:pt idx="15">
                  <c:v>0.35899999999999999</c:v>
                </c:pt>
                <c:pt idx="16">
                  <c:v>0.36599999999999999</c:v>
                </c:pt>
                <c:pt idx="17">
                  <c:v>0.37</c:v>
                </c:pt>
                <c:pt idx="18">
                  <c:v>0.36399999999999999</c:v>
                </c:pt>
              </c:numCache>
            </c:numRef>
          </c:val>
          <c:smooth val="0"/>
          <c:extLst>
            <c:ext xmlns:c16="http://schemas.microsoft.com/office/drawing/2014/chart" uri="{C3380CC4-5D6E-409C-BE32-E72D297353CC}">
              <c16:uniqueId val="{00000001-6BAA-432D-83FE-FE1DC69B31C6}"/>
            </c:ext>
          </c:extLst>
        </c:ser>
        <c:ser>
          <c:idx val="2"/>
          <c:order val="2"/>
          <c:tx>
            <c:strRef>
              <c:f>Favorable!$D$1</c:f>
              <c:strCache>
                <c:ptCount val="1"/>
                <c:pt idx="0">
                  <c:v>Final Favorable Determination Rate (SSA Annual Statistical Report)</c:v>
                </c:pt>
              </c:strCache>
            </c:strRef>
          </c:tx>
          <c:spPr>
            <a:ln w="28575" cap="rnd">
              <a:solidFill>
                <a:srgbClr val="C0C0C0"/>
              </a:solidFill>
              <a:round/>
            </a:ln>
            <a:effectLst/>
          </c:spPr>
          <c:marker>
            <c:symbol val="none"/>
          </c:marker>
          <c:cat>
            <c:numRef>
              <c:f>Favorable!$A$2:$A$20</c:f>
              <c:numCache>
                <c:formatCode>General</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Favorable!$D$2:$D$20</c:f>
              <c:numCache>
                <c:formatCode>General</c:formatCode>
                <c:ptCount val="19"/>
                <c:pt idx="0">
                  <c:v>0.55500000000000005</c:v>
                </c:pt>
                <c:pt idx="1">
                  <c:v>0.52300000000000002</c:v>
                </c:pt>
                <c:pt idx="2">
                  <c:v>0.47799999999999998</c:v>
                </c:pt>
                <c:pt idx="3">
                  <c:v>0.42499999999999999</c:v>
                </c:pt>
                <c:pt idx="4">
                  <c:v>0.435</c:v>
                </c:pt>
                <c:pt idx="5">
                  <c:v>0.41200000000000003</c:v>
                </c:pt>
                <c:pt idx="6">
                  <c:v>0.41200000000000003</c:v>
                </c:pt>
                <c:pt idx="7">
                  <c:v>0.41100000000000003</c:v>
                </c:pt>
                <c:pt idx="8">
                  <c:v>0.40200000000000002</c:v>
                </c:pt>
                <c:pt idx="9">
                  <c:v>0.376</c:v>
                </c:pt>
                <c:pt idx="10">
                  <c:v>0.36399999999999999</c:v>
                </c:pt>
                <c:pt idx="11">
                  <c:v>0.35100000000000003</c:v>
                </c:pt>
                <c:pt idx="12">
                  <c:v>0.34600000000000003</c:v>
                </c:pt>
                <c:pt idx="13">
                  <c:v>0.34200000000000003</c:v>
                </c:pt>
                <c:pt idx="14">
                  <c:v>0.33399999999999996</c:v>
                </c:pt>
                <c:pt idx="15">
                  <c:v>0.33500000000000002</c:v>
                </c:pt>
                <c:pt idx="16">
                  <c:v>0.33200000000000002</c:v>
                </c:pt>
                <c:pt idx="17">
                  <c:v>0.33</c:v>
                </c:pt>
                <c:pt idx="18">
                  <c:v>0.32800000000000001</c:v>
                </c:pt>
              </c:numCache>
            </c:numRef>
          </c:val>
          <c:smooth val="0"/>
          <c:extLst>
            <c:ext xmlns:c16="http://schemas.microsoft.com/office/drawing/2014/chart" uri="{C3380CC4-5D6E-409C-BE32-E72D297353CC}">
              <c16:uniqueId val="{00000002-6BAA-432D-83FE-FE1DC69B31C6}"/>
            </c:ext>
          </c:extLst>
        </c:ser>
        <c:dLbls>
          <c:showLegendKey val="0"/>
          <c:showVal val="0"/>
          <c:showCatName val="0"/>
          <c:showSerName val="0"/>
          <c:showPercent val="0"/>
          <c:showBubbleSize val="0"/>
        </c:dLbls>
        <c:smooth val="0"/>
        <c:axId val="105628208"/>
        <c:axId val="1965898096"/>
      </c:lineChart>
      <c:catAx>
        <c:axId val="105628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965898096"/>
        <c:crosses val="autoZero"/>
        <c:auto val="1"/>
        <c:lblAlgn val="ctr"/>
        <c:lblOffset val="100"/>
        <c:tickLblSkip val="2"/>
        <c:noMultiLvlLbl val="0"/>
      </c:catAx>
      <c:valAx>
        <c:axId val="1965898096"/>
        <c:scaling>
          <c:orientation val="minMax"/>
          <c:min val="0.30000000000000004"/>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056282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849518810148736E-2"/>
          <c:y val="2.636920384951881E-2"/>
          <c:w val="0.90802252843394571"/>
          <c:h val="0.88667979002624675"/>
        </c:manualLayout>
      </c:layout>
      <c:lineChart>
        <c:grouping val="standard"/>
        <c:varyColors val="0"/>
        <c:ser>
          <c:idx val="0"/>
          <c:order val="0"/>
          <c:spPr>
            <a:ln w="25400" cap="rnd">
              <a:solidFill>
                <a:srgbClr val="800000"/>
              </a:solidFill>
              <a:round/>
            </a:ln>
            <a:effectLst/>
          </c:spPr>
          <c:marker>
            <c:symbol val="none"/>
          </c:marker>
          <c:cat>
            <c:numRef>
              <c:f>'Figure A1'!$A$27:$A$45</c:f>
              <c:numCache>
                <c:formatCode>General</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'Figure A1'!$B$27:$B$45</c:f>
              <c:numCache>
                <c:formatCode>General</c:formatCode>
                <c:ptCount val="19"/>
                <c:pt idx="0">
                  <c:v>38.466700000000003</c:v>
                </c:pt>
                <c:pt idx="1">
                  <c:v>38.658900000000003</c:v>
                </c:pt>
                <c:pt idx="2">
                  <c:v>38.786099999999998</c:v>
                </c:pt>
                <c:pt idx="3">
                  <c:v>38.907299999999999</c:v>
                </c:pt>
                <c:pt idx="4">
                  <c:v>39.084200000000003</c:v>
                </c:pt>
                <c:pt idx="5">
                  <c:v>39.164400000000001</c:v>
                </c:pt>
                <c:pt idx="6">
                  <c:v>39.362000000000002</c:v>
                </c:pt>
                <c:pt idx="7">
                  <c:v>39.459499999999998</c:v>
                </c:pt>
                <c:pt idx="8">
                  <c:v>39.603000000000002</c:v>
                </c:pt>
                <c:pt idx="9">
                  <c:v>39.625700000000002</c:v>
                </c:pt>
                <c:pt idx="10">
                  <c:v>39.624899999999997</c:v>
                </c:pt>
                <c:pt idx="11">
                  <c:v>39.662799999999997</c:v>
                </c:pt>
                <c:pt idx="12">
                  <c:v>39.732900000000001</c:v>
                </c:pt>
                <c:pt idx="13">
                  <c:v>39.762099999999997</c:v>
                </c:pt>
                <c:pt idx="14">
                  <c:v>39.814399999999999</c:v>
                </c:pt>
                <c:pt idx="15">
                  <c:v>39.809600000000003</c:v>
                </c:pt>
                <c:pt idx="16">
                  <c:v>39.796599999999998</c:v>
                </c:pt>
                <c:pt idx="17">
                  <c:v>39.8048</c:v>
                </c:pt>
                <c:pt idx="18">
                  <c:v>39.942500000000003</c:v>
                </c:pt>
              </c:numCache>
            </c:numRef>
          </c:val>
          <c:smooth val="0"/>
          <c:extLst>
            <c:ext xmlns:c16="http://schemas.microsoft.com/office/drawing/2014/chart" uri="{C3380CC4-5D6E-409C-BE32-E72D297353CC}">
              <c16:uniqueId val="{00000001-9812-1648-A0BB-C01ACEE55062}"/>
            </c:ext>
          </c:extLst>
        </c:ser>
        <c:dLbls>
          <c:showLegendKey val="0"/>
          <c:showVal val="0"/>
          <c:showCatName val="0"/>
          <c:showSerName val="0"/>
          <c:showPercent val="0"/>
          <c:showBubbleSize val="0"/>
        </c:dLbls>
        <c:smooth val="0"/>
        <c:axId val="313471535"/>
        <c:axId val="316136623"/>
      </c:lineChart>
      <c:catAx>
        <c:axId val="313471535"/>
        <c:scaling>
          <c:orientation val="minMax"/>
        </c:scaling>
        <c:delete val="0"/>
        <c:axPos val="b"/>
        <c:numFmt formatCode="General" sourceLinked="1"/>
        <c:majorTickMark val="out"/>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316136623"/>
        <c:crosses val="autoZero"/>
        <c:auto val="1"/>
        <c:lblAlgn val="ctr"/>
        <c:lblOffset val="100"/>
        <c:tickLblSkip val="3"/>
        <c:tickMarkSkip val="3"/>
        <c:noMultiLvlLbl val="0"/>
      </c:catAx>
      <c:valAx>
        <c:axId val="316136623"/>
        <c:scaling>
          <c:orientation val="minMax"/>
          <c:max val="41"/>
          <c:min val="38"/>
        </c:scaling>
        <c:delete val="0"/>
        <c:axPos val="l"/>
        <c:majorGridlines>
          <c:spPr>
            <a:ln w="3175" cap="flat" cmpd="sng" algn="ctr">
              <a:solidFill>
                <a:schemeClr val="bg1">
                  <a:lumMod val="50000"/>
                </a:schemeClr>
              </a:solidFill>
              <a:round/>
            </a:ln>
            <a:effectLst/>
          </c:spPr>
        </c:majorGridlines>
        <c:numFmt formatCode="General" sourceLinked="1"/>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313471535"/>
        <c:crosses val="autoZero"/>
        <c:crossBetween val="between"/>
        <c:majorUnit val="1"/>
      </c:valAx>
    </c:plotArea>
    <c:plotVisOnly val="1"/>
    <c:dispBlanksAs val="gap"/>
    <c:showDLblsOverMax val="0"/>
    <c:extLst/>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3613517060367454E-2"/>
          <c:y val="2.6359205099362581E-2"/>
          <c:w val="0.87089413823272088"/>
          <c:h val="0.88668978877640292"/>
        </c:manualLayout>
      </c:layout>
      <c:lineChart>
        <c:grouping val="standard"/>
        <c:varyColors val="0"/>
        <c:ser>
          <c:idx val="2"/>
          <c:order val="0"/>
          <c:tx>
            <c:strRef>
              <c:f>'Figure A2'!$B$24</c:f>
              <c:strCache>
                <c:ptCount val="1"/>
                <c:pt idx="0">
                  <c:v>Manufacturing</c:v>
                </c:pt>
              </c:strCache>
            </c:strRef>
          </c:tx>
          <c:spPr>
            <a:ln w="25400" cap="rnd">
              <a:solidFill>
                <a:srgbClr val="800000"/>
              </a:solidFill>
              <a:round/>
            </a:ln>
            <a:effectLst/>
          </c:spPr>
          <c:marker>
            <c:symbol val="none"/>
          </c:marker>
          <c:cat>
            <c:numRef>
              <c:f>'Figure A2'!$A$25:$A$54</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'Figure A2'!$B$25:$B$54</c:f>
              <c:numCache>
                <c:formatCode>0.00%</c:formatCode>
                <c:ptCount val="30"/>
                <c:pt idx="0">
                  <c:v>0.18645016849040985</c:v>
                </c:pt>
                <c:pt idx="1">
                  <c:v>0.18111519515514374</c:v>
                </c:pt>
                <c:pt idx="2">
                  <c:v>0.17620310187339783</c:v>
                </c:pt>
                <c:pt idx="3">
                  <c:v>0.16967384517192841</c:v>
                </c:pt>
                <c:pt idx="4">
                  <c:v>0.16882424056529999</c:v>
                </c:pt>
                <c:pt idx="5">
                  <c:v>0.16887648403644562</c:v>
                </c:pt>
                <c:pt idx="6">
                  <c:v>0.16776880621910095</c:v>
                </c:pt>
                <c:pt idx="7">
                  <c:v>0.16651974618434906</c:v>
                </c:pt>
                <c:pt idx="8">
                  <c:v>0.1634967029094696</c:v>
                </c:pt>
                <c:pt idx="9">
                  <c:v>0.15688629448413849</c:v>
                </c:pt>
                <c:pt idx="10">
                  <c:v>0.1532890796661377</c:v>
                </c:pt>
                <c:pt idx="11">
                  <c:v>0.14715312421321869</c:v>
                </c:pt>
                <c:pt idx="12">
                  <c:v>0.13762257993221283</c:v>
                </c:pt>
                <c:pt idx="13">
                  <c:v>0.13346759974956512</c:v>
                </c:pt>
                <c:pt idx="14">
                  <c:v>0.12871341407299042</c:v>
                </c:pt>
                <c:pt idx="15">
                  <c:v>0.12343528866767883</c:v>
                </c:pt>
                <c:pt idx="16">
                  <c:v>0.12304379045963287</c:v>
                </c:pt>
                <c:pt idx="17">
                  <c:v>0.11920495331287384</c:v>
                </c:pt>
                <c:pt idx="18">
                  <c:v>0.11825329810380936</c:v>
                </c:pt>
                <c:pt idx="19">
                  <c:v>0.11011936515569687</c:v>
                </c:pt>
                <c:pt idx="20">
                  <c:v>0.10628592967987061</c:v>
                </c:pt>
                <c:pt idx="21">
                  <c:v>0.10789491236209869</c:v>
                </c:pt>
                <c:pt idx="22">
                  <c:v>0.10794094949960709</c:v>
                </c:pt>
                <c:pt idx="23">
                  <c:v>0.10817874222993851</c:v>
                </c:pt>
                <c:pt idx="24">
                  <c:v>0.10844883322715759</c:v>
                </c:pt>
                <c:pt idx="25">
                  <c:v>0.10717923194169998</c:v>
                </c:pt>
                <c:pt idx="26">
                  <c:v>0.10589394718408585</c:v>
                </c:pt>
                <c:pt idx="27">
                  <c:v>0.10505317896604538</c:v>
                </c:pt>
                <c:pt idx="28">
                  <c:v>0.10385736078023911</c:v>
                </c:pt>
                <c:pt idx="29">
                  <c:v>0.10520924627780914</c:v>
                </c:pt>
              </c:numCache>
            </c:numRef>
          </c:val>
          <c:smooth val="0"/>
          <c:extLst>
            <c:ext xmlns:c16="http://schemas.microsoft.com/office/drawing/2014/chart" uri="{C3380CC4-5D6E-409C-BE32-E72D297353CC}">
              <c16:uniqueId val="{00000001-EFC7-BE49-906C-A1131F74E6C1}"/>
            </c:ext>
          </c:extLst>
        </c:ser>
        <c:ser>
          <c:idx val="1"/>
          <c:order val="1"/>
          <c:tx>
            <c:strRef>
              <c:f>'Figure A2'!$C$24</c:f>
              <c:strCache>
                <c:ptCount val="1"/>
                <c:pt idx="0">
                  <c:v>Mining and construction</c:v>
                </c:pt>
              </c:strCache>
            </c:strRef>
          </c:tx>
          <c:spPr>
            <a:ln w="25400" cap="rnd">
              <a:solidFill>
                <a:sysClr val="windowText" lastClr="000000"/>
              </a:solidFill>
              <a:round/>
            </a:ln>
            <a:effectLst/>
          </c:spPr>
          <c:marker>
            <c:symbol val="none"/>
          </c:marker>
          <c:cat>
            <c:numRef>
              <c:f>'Figure A2'!$A$25:$A$54</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'Figure A2'!$C$25:$C$54</c:f>
              <c:numCache>
                <c:formatCode>0.00%</c:formatCode>
                <c:ptCount val="30"/>
                <c:pt idx="0">
                  <c:v>7.4277766048908234E-2</c:v>
                </c:pt>
                <c:pt idx="1">
                  <c:v>6.9967523217201233E-2</c:v>
                </c:pt>
                <c:pt idx="2">
                  <c:v>6.7077964544296265E-2</c:v>
                </c:pt>
                <c:pt idx="3">
                  <c:v>6.7611224949359894E-2</c:v>
                </c:pt>
                <c:pt idx="4">
                  <c:v>6.7794375121593475E-2</c:v>
                </c:pt>
                <c:pt idx="5">
                  <c:v>6.8319283425807953E-2</c:v>
                </c:pt>
                <c:pt idx="6">
                  <c:v>6.8864643573760986E-2</c:v>
                </c:pt>
                <c:pt idx="7">
                  <c:v>7.0678867399692535E-2</c:v>
                </c:pt>
                <c:pt idx="8">
                  <c:v>7.0701397955417633E-2</c:v>
                </c:pt>
                <c:pt idx="9">
                  <c:v>7.2170890867710114E-2</c:v>
                </c:pt>
                <c:pt idx="10">
                  <c:v>7.5534619390964508E-2</c:v>
                </c:pt>
                <c:pt idx="11">
                  <c:v>7.6649084687232971E-2</c:v>
                </c:pt>
                <c:pt idx="12">
                  <c:v>7.6420187950134277E-2</c:v>
                </c:pt>
                <c:pt idx="13">
                  <c:v>7.8540310263633728E-2</c:v>
                </c:pt>
                <c:pt idx="14">
                  <c:v>8.2417204976081848E-2</c:v>
                </c:pt>
                <c:pt idx="15">
                  <c:v>8.4807261824607849E-2</c:v>
                </c:pt>
                <c:pt idx="16">
                  <c:v>8.7500818073749542E-2</c:v>
                </c:pt>
                <c:pt idx="17">
                  <c:v>8.8854782283306122E-2</c:v>
                </c:pt>
                <c:pt idx="18">
                  <c:v>8.4756232798099518E-2</c:v>
                </c:pt>
                <c:pt idx="19">
                  <c:v>7.781296968460083E-2</c:v>
                </c:pt>
                <c:pt idx="20">
                  <c:v>7.3261253535747528E-2</c:v>
                </c:pt>
                <c:pt idx="21">
                  <c:v>7.1622550487518311E-2</c:v>
                </c:pt>
                <c:pt idx="22">
                  <c:v>7.1444593369960785E-2</c:v>
                </c:pt>
                <c:pt idx="23">
                  <c:v>7.2875477373600006E-2</c:v>
                </c:pt>
                <c:pt idx="24">
                  <c:v>7.5732432305812836E-2</c:v>
                </c:pt>
                <c:pt idx="25">
                  <c:v>7.5334504246711731E-2</c:v>
                </c:pt>
                <c:pt idx="26">
                  <c:v>7.4838504195213318E-2</c:v>
                </c:pt>
                <c:pt idx="27">
                  <c:v>7.5612112879753113E-2</c:v>
                </c:pt>
                <c:pt idx="28">
                  <c:v>7.8137442469596863E-2</c:v>
                </c:pt>
                <c:pt idx="29">
                  <c:v>7.8524112701416016E-2</c:v>
                </c:pt>
              </c:numCache>
            </c:numRef>
          </c:val>
          <c:smooth val="0"/>
          <c:extLst>
            <c:ext xmlns:c16="http://schemas.microsoft.com/office/drawing/2014/chart" uri="{C3380CC4-5D6E-409C-BE32-E72D297353CC}">
              <c16:uniqueId val="{00000003-EFC7-BE49-906C-A1131F74E6C1}"/>
            </c:ext>
          </c:extLst>
        </c:ser>
        <c:ser>
          <c:idx val="3"/>
          <c:order val="2"/>
          <c:tx>
            <c:strRef>
              <c:f>'Figure A2'!$D$24</c:f>
              <c:strCache>
                <c:ptCount val="1"/>
                <c:pt idx="0">
                  <c:v>Public utilities</c:v>
                </c:pt>
              </c:strCache>
            </c:strRef>
          </c:tx>
          <c:spPr>
            <a:ln w="25400" cap="rnd">
              <a:solidFill>
                <a:sysClr val="window" lastClr="FFFFFF">
                  <a:lumMod val="65000"/>
                </a:sysClr>
              </a:solidFill>
              <a:round/>
            </a:ln>
            <a:effectLst/>
          </c:spPr>
          <c:marker>
            <c:symbol val="none"/>
          </c:marker>
          <c:cat>
            <c:numRef>
              <c:f>'Figure A2'!$A$25:$A$54</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'Figure A2'!$D$25:$D$54</c:f>
              <c:numCache>
                <c:formatCode>0.00%</c:formatCode>
                <c:ptCount val="30"/>
                <c:pt idx="0">
                  <c:v>7.062172144651413E-2</c:v>
                </c:pt>
                <c:pt idx="1">
                  <c:v>7.2265312075614929E-2</c:v>
                </c:pt>
                <c:pt idx="2">
                  <c:v>7.2099879384040833E-2</c:v>
                </c:pt>
                <c:pt idx="3">
                  <c:v>7.2797097265720367E-2</c:v>
                </c:pt>
                <c:pt idx="4">
                  <c:v>7.2787128388881683E-2</c:v>
                </c:pt>
                <c:pt idx="5">
                  <c:v>7.2153709828853607E-2</c:v>
                </c:pt>
                <c:pt idx="6">
                  <c:v>7.1853064000606537E-2</c:v>
                </c:pt>
                <c:pt idx="7">
                  <c:v>7.2481900453567505E-2</c:v>
                </c:pt>
                <c:pt idx="8">
                  <c:v>7.3198184370994568E-2</c:v>
                </c:pt>
                <c:pt idx="9">
                  <c:v>7.3356755077838898E-2</c:v>
                </c:pt>
                <c:pt idx="10">
                  <c:v>7.4321158230304718E-2</c:v>
                </c:pt>
                <c:pt idx="11">
                  <c:v>7.3966294527053833E-2</c:v>
                </c:pt>
                <c:pt idx="12">
                  <c:v>7.3454089462757111E-2</c:v>
                </c:pt>
                <c:pt idx="13">
                  <c:v>7.1943916380405426E-2</c:v>
                </c:pt>
                <c:pt idx="14">
                  <c:v>7.024865597486496E-2</c:v>
                </c:pt>
                <c:pt idx="15">
                  <c:v>7.0484116673469543E-2</c:v>
                </c:pt>
                <c:pt idx="16">
                  <c:v>7.0894517004489899E-2</c:v>
                </c:pt>
                <c:pt idx="17">
                  <c:v>7.165931910276413E-2</c:v>
                </c:pt>
                <c:pt idx="18">
                  <c:v>7.3400139808654785E-2</c:v>
                </c:pt>
                <c:pt idx="19">
                  <c:v>7.0427708327770233E-2</c:v>
                </c:pt>
                <c:pt idx="20">
                  <c:v>7.0395231246948242E-2</c:v>
                </c:pt>
                <c:pt idx="21">
                  <c:v>7.0371896028518677E-2</c:v>
                </c:pt>
                <c:pt idx="22">
                  <c:v>6.9089852273464203E-2</c:v>
                </c:pt>
                <c:pt idx="23">
                  <c:v>6.9131135940551758E-2</c:v>
                </c:pt>
                <c:pt idx="24">
                  <c:v>6.9708764553070068E-2</c:v>
                </c:pt>
                <c:pt idx="25">
                  <c:v>6.9697625935077667E-2</c:v>
                </c:pt>
                <c:pt idx="26">
                  <c:v>7.0160523056983948E-2</c:v>
                </c:pt>
                <c:pt idx="27">
                  <c:v>6.9931305944919586E-2</c:v>
                </c:pt>
                <c:pt idx="28">
                  <c:v>7.1316234767436981E-2</c:v>
                </c:pt>
                <c:pt idx="29">
                  <c:v>7.230096310377121E-2</c:v>
                </c:pt>
              </c:numCache>
            </c:numRef>
          </c:val>
          <c:smooth val="0"/>
          <c:extLst>
            <c:ext xmlns:c16="http://schemas.microsoft.com/office/drawing/2014/chart" uri="{C3380CC4-5D6E-409C-BE32-E72D297353CC}">
              <c16:uniqueId val="{00000005-EFC7-BE49-906C-A1131F74E6C1}"/>
            </c:ext>
          </c:extLst>
        </c:ser>
        <c:ser>
          <c:idx val="0"/>
          <c:order val="3"/>
          <c:tx>
            <c:strRef>
              <c:f>'Figure A2'!$E$24</c:f>
              <c:strCache>
                <c:ptCount val="1"/>
                <c:pt idx="0">
                  <c:v>Agriculture, forestry, and fisheries</c:v>
                </c:pt>
              </c:strCache>
            </c:strRef>
          </c:tx>
          <c:spPr>
            <a:ln w="25400" cap="rnd">
              <a:solidFill>
                <a:srgbClr val="800000"/>
              </a:solidFill>
              <a:prstDash val="dash"/>
              <a:round/>
            </a:ln>
            <a:effectLst/>
          </c:spPr>
          <c:marker>
            <c:symbol val="none"/>
          </c:marker>
          <c:cat>
            <c:numRef>
              <c:f>'Figure A2'!$A$25:$A$54</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'Figure A2'!$E$25:$E$54</c:f>
              <c:numCache>
                <c:formatCode>0.00%</c:formatCode>
                <c:ptCount val="30"/>
                <c:pt idx="0">
                  <c:v>2.6355022564530373E-2</c:v>
                </c:pt>
                <c:pt idx="1">
                  <c:v>2.7268184348940849E-2</c:v>
                </c:pt>
                <c:pt idx="2">
                  <c:v>2.6915360242128372E-2</c:v>
                </c:pt>
                <c:pt idx="3">
                  <c:v>2.573845349252224E-2</c:v>
                </c:pt>
                <c:pt idx="4">
                  <c:v>2.5963321328163147E-2</c:v>
                </c:pt>
                <c:pt idx="5">
                  <c:v>2.6495626196265221E-2</c:v>
                </c:pt>
                <c:pt idx="6">
                  <c:v>2.5807198137044907E-2</c:v>
                </c:pt>
                <c:pt idx="7">
                  <c:v>2.5282854214310646E-2</c:v>
                </c:pt>
                <c:pt idx="8">
                  <c:v>2.4584680795669556E-2</c:v>
                </c:pt>
                <c:pt idx="9">
                  <c:v>2.4182071909308434E-2</c:v>
                </c:pt>
                <c:pt idx="10">
                  <c:v>2.4015376344323158E-2</c:v>
                </c:pt>
                <c:pt idx="11">
                  <c:v>2.2718055173754692E-2</c:v>
                </c:pt>
                <c:pt idx="12">
                  <c:v>2.3241156712174416E-2</c:v>
                </c:pt>
                <c:pt idx="13">
                  <c:v>2.3592269048094749E-2</c:v>
                </c:pt>
                <c:pt idx="14">
                  <c:v>2.3401970043778419E-2</c:v>
                </c:pt>
                <c:pt idx="15">
                  <c:v>2.2862637415528297E-2</c:v>
                </c:pt>
                <c:pt idx="16">
                  <c:v>2.2841455414891243E-2</c:v>
                </c:pt>
                <c:pt idx="17">
                  <c:v>2.2582804784178734E-2</c:v>
                </c:pt>
                <c:pt idx="18">
                  <c:v>2.2901179268956184E-2</c:v>
                </c:pt>
                <c:pt idx="19">
                  <c:v>2.322453074157238E-2</c:v>
                </c:pt>
                <c:pt idx="20">
                  <c:v>2.3460241034626961E-2</c:v>
                </c:pt>
                <c:pt idx="21">
                  <c:v>2.4227248504757881E-2</c:v>
                </c:pt>
                <c:pt idx="22">
                  <c:v>2.4788146838545799E-2</c:v>
                </c:pt>
                <c:pt idx="23">
                  <c:v>2.3835666477680206E-2</c:v>
                </c:pt>
                <c:pt idx="24">
                  <c:v>2.4419881403446198E-2</c:v>
                </c:pt>
                <c:pt idx="25">
                  <c:v>2.5680018588900566E-2</c:v>
                </c:pt>
                <c:pt idx="26">
                  <c:v>2.575378306210041E-2</c:v>
                </c:pt>
                <c:pt idx="27">
                  <c:v>2.5154067203402519E-2</c:v>
                </c:pt>
                <c:pt idx="28">
                  <c:v>2.4714933708310127E-2</c:v>
                </c:pt>
                <c:pt idx="29">
                  <c:v>2.4901760742068291E-2</c:v>
                </c:pt>
              </c:numCache>
            </c:numRef>
          </c:val>
          <c:smooth val="0"/>
          <c:extLst>
            <c:ext xmlns:c16="http://schemas.microsoft.com/office/drawing/2014/chart" uri="{C3380CC4-5D6E-409C-BE32-E72D297353CC}">
              <c16:uniqueId val="{00000007-EFC7-BE49-906C-A1131F74E6C1}"/>
            </c:ext>
          </c:extLst>
        </c:ser>
        <c:dLbls>
          <c:showLegendKey val="0"/>
          <c:showVal val="0"/>
          <c:showCatName val="0"/>
          <c:showSerName val="0"/>
          <c:showPercent val="0"/>
          <c:showBubbleSize val="0"/>
        </c:dLbls>
        <c:smooth val="0"/>
        <c:axId val="1324376447"/>
        <c:axId val="1385283183"/>
      </c:lineChart>
      <c:catAx>
        <c:axId val="1324376447"/>
        <c:scaling>
          <c:orientation val="minMax"/>
        </c:scaling>
        <c:delete val="0"/>
        <c:axPos val="b"/>
        <c:numFmt formatCode="General" sourceLinked="1"/>
        <c:majorTickMark val="out"/>
        <c:minorTickMark val="none"/>
        <c:tickLblPos val="nextTo"/>
        <c:spPr>
          <a:noFill/>
          <a:ln w="3175" cap="flat" cmpd="sng" algn="ctr">
            <a:solidFill>
              <a:sysClr val="window" lastClr="FFFFFF">
                <a:lumMod val="50000"/>
              </a:sys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385283183"/>
        <c:crosses val="autoZero"/>
        <c:auto val="1"/>
        <c:lblAlgn val="ctr"/>
        <c:lblOffset val="100"/>
        <c:tickLblSkip val="4"/>
        <c:tickMarkSkip val="4"/>
        <c:noMultiLvlLbl val="0"/>
      </c:catAx>
      <c:valAx>
        <c:axId val="1385283183"/>
        <c:scaling>
          <c:orientation val="minMax"/>
          <c:max val="0.25"/>
        </c:scaling>
        <c:delete val="0"/>
        <c:axPos val="l"/>
        <c:majorGridlines>
          <c:spPr>
            <a:ln w="3175" cap="flat" cmpd="sng" algn="ctr">
              <a:solidFill>
                <a:sysClr val="window" lastClr="FFFFFF">
                  <a:lumMod val="50000"/>
                </a:sysClr>
              </a:solidFill>
              <a:round/>
            </a:ln>
            <a:effectLst/>
          </c:spPr>
        </c:majorGridlines>
        <c:numFmt formatCode="0%" sourceLinked="0"/>
        <c:majorTickMark val="out"/>
        <c:minorTickMark val="none"/>
        <c:tickLblPos val="nextTo"/>
        <c:spPr>
          <a:noFill/>
          <a:ln w="3175">
            <a:solidFill>
              <a:sysClr val="window" lastClr="FFFFFF">
                <a:lumMod val="50000"/>
              </a:sysClr>
            </a:solid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324376447"/>
        <c:crosses val="autoZero"/>
        <c:crossBetween val="between"/>
        <c:majorUnit val="5.000000000000001E-2"/>
      </c:valAx>
    </c:plotArea>
    <c:legend>
      <c:legendPos val="b"/>
      <c:layout>
        <c:manualLayout>
          <c:xMode val="edge"/>
          <c:yMode val="edge"/>
          <c:x val="0.40279155730533683"/>
          <c:y val="5.017185351831021E-2"/>
          <c:w val="0.55830555555555561"/>
          <c:h val="0.25141544806899135"/>
        </c:manualLayout>
      </c:layout>
      <c:overlay val="1"/>
      <c:spPr>
        <a:solidFill>
          <a:schemeClr val="bg1"/>
        </a:solidFill>
        <a:ln w="3175">
          <a:solidFill>
            <a:sysClr val="window" lastClr="FFFFFF">
              <a:lumMod val="50000"/>
            </a:sysClr>
          </a:solid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chart>
  <c:spPr>
    <a:solidFill>
      <a:schemeClr val="bg1"/>
    </a:solidFill>
    <a:ln w="9525" cap="flat" cmpd="sng" algn="ctr">
      <a:noFill/>
      <a:round/>
    </a:ln>
    <a:effectLst/>
  </c:spPr>
  <c:txPr>
    <a:bodyPr/>
    <a:lstStyle/>
    <a:p>
      <a:pPr>
        <a:defRPr sz="1200">
          <a:solidFill>
            <a:schemeClr val="tx1"/>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049256342957131"/>
          <c:y val="2.6359205099362581E-2"/>
          <c:w val="0.82303937007874006"/>
          <c:h val="0.89188094958279474"/>
        </c:manualLayout>
      </c:layout>
      <c:lineChart>
        <c:grouping val="standard"/>
        <c:varyColors val="0"/>
        <c:ser>
          <c:idx val="0"/>
          <c:order val="0"/>
          <c:tx>
            <c:strRef>
              <c:f>'Figure A3'!$B$27</c:f>
              <c:strCache>
                <c:ptCount val="1"/>
                <c:pt idx="0">
                  <c:v>Eligible population (CPS)</c:v>
                </c:pt>
              </c:strCache>
            </c:strRef>
          </c:tx>
          <c:spPr>
            <a:ln w="25400" cap="rnd">
              <a:solidFill>
                <a:srgbClr val="800000"/>
              </a:solidFill>
              <a:round/>
            </a:ln>
            <a:effectLst/>
          </c:spPr>
          <c:marker>
            <c:symbol val="none"/>
          </c:marker>
          <c:cat>
            <c:numRef>
              <c:f>'Figure A3'!$A$28:$A$57</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'Figure A3'!$B$28:$B$57</c:f>
              <c:numCache>
                <c:formatCode>#,##0.00</c:formatCode>
                <c:ptCount val="30"/>
                <c:pt idx="0">
                  <c:v>142.276847570001</c:v>
                </c:pt>
                <c:pt idx="1">
                  <c:v>143.83242674000201</c:v>
                </c:pt>
                <c:pt idx="2">
                  <c:v>144.84624733000408</c:v>
                </c:pt>
                <c:pt idx="3">
                  <c:v>147.40897056999893</c:v>
                </c:pt>
                <c:pt idx="4">
                  <c:v>148.43324958000747</c:v>
                </c:pt>
                <c:pt idx="5">
                  <c:v>149.45281947999791</c:v>
                </c:pt>
                <c:pt idx="6">
                  <c:v>151.44099341000265</c:v>
                </c:pt>
                <c:pt idx="7">
                  <c:v>153.06365701000101</c:v>
                </c:pt>
                <c:pt idx="8">
                  <c:v>155.14642502000154</c:v>
                </c:pt>
                <c:pt idx="9">
                  <c:v>156.83497866999892</c:v>
                </c:pt>
                <c:pt idx="10">
                  <c:v>160.70726689999654</c:v>
                </c:pt>
                <c:pt idx="11">
                  <c:v>162.73886189999735</c:v>
                </c:pt>
                <c:pt idx="12">
                  <c:v>165.25526082000408</c:v>
                </c:pt>
                <c:pt idx="13">
                  <c:v>166.55664155999767</c:v>
                </c:pt>
                <c:pt idx="14">
                  <c:v>168.50571574999961</c:v>
                </c:pt>
                <c:pt idx="15">
                  <c:v>170.69202100999993</c:v>
                </c:pt>
                <c:pt idx="16">
                  <c:v>173.10600037000754</c:v>
                </c:pt>
                <c:pt idx="17">
                  <c:v>174.08336144999967</c:v>
                </c:pt>
                <c:pt idx="18">
                  <c:v>175.11871743999475</c:v>
                </c:pt>
                <c:pt idx="19">
                  <c:v>176.33861098000074</c:v>
                </c:pt>
                <c:pt idx="20">
                  <c:v>177.24546701999651</c:v>
                </c:pt>
                <c:pt idx="21">
                  <c:v>178.13325709999711</c:v>
                </c:pt>
                <c:pt idx="22">
                  <c:v>179.26116414000165</c:v>
                </c:pt>
                <c:pt idx="23">
                  <c:v>180.07397029000154</c:v>
                </c:pt>
                <c:pt idx="24">
                  <c:v>181.19121539999466</c:v>
                </c:pt>
                <c:pt idx="25">
                  <c:v>182.88961028000116</c:v>
                </c:pt>
                <c:pt idx="26">
                  <c:v>183.00905804000072</c:v>
                </c:pt>
                <c:pt idx="27">
                  <c:v>183.97699675999695</c:v>
                </c:pt>
                <c:pt idx="28">
                  <c:v>183.63725152000026</c:v>
                </c:pt>
                <c:pt idx="29">
                  <c:v>185.98477337439797</c:v>
                </c:pt>
              </c:numCache>
            </c:numRef>
          </c:val>
          <c:smooth val="0"/>
          <c:extLst>
            <c:ext xmlns:c16="http://schemas.microsoft.com/office/drawing/2014/chart" uri="{C3380CC4-5D6E-409C-BE32-E72D297353CC}">
              <c16:uniqueId val="{00000001-8039-5649-8B94-B3942EEC0715}"/>
            </c:ext>
          </c:extLst>
        </c:ser>
        <c:ser>
          <c:idx val="1"/>
          <c:order val="1"/>
          <c:tx>
            <c:strRef>
              <c:f>'Figure A3'!$C$27</c:f>
              <c:strCache>
                <c:ptCount val="1"/>
                <c:pt idx="0">
                  <c:v>Insured population</c:v>
                </c:pt>
              </c:strCache>
            </c:strRef>
          </c:tx>
          <c:spPr>
            <a:ln w="25400" cap="rnd">
              <a:solidFill>
                <a:schemeClr val="bg1">
                  <a:lumMod val="65000"/>
                </a:schemeClr>
              </a:solidFill>
              <a:round/>
            </a:ln>
            <a:effectLst/>
          </c:spPr>
          <c:marker>
            <c:symbol val="none"/>
          </c:marker>
          <c:val>
            <c:numRef>
              <c:f>'Figure A3'!$C$28:$C$57</c:f>
              <c:numCache>
                <c:formatCode>#,##0.00</c:formatCode>
                <c:ptCount val="30"/>
                <c:pt idx="0">
                  <c:v>119.5</c:v>
                </c:pt>
                <c:pt idx="1">
                  <c:v>120.8</c:v>
                </c:pt>
                <c:pt idx="2">
                  <c:v>122</c:v>
                </c:pt>
                <c:pt idx="3">
                  <c:v>123.4</c:v>
                </c:pt>
                <c:pt idx="4">
                  <c:v>125.1</c:v>
                </c:pt>
                <c:pt idx="5">
                  <c:v>127.1</c:v>
                </c:pt>
                <c:pt idx="6">
                  <c:v>129.1</c:v>
                </c:pt>
                <c:pt idx="7">
                  <c:v>131.19999999999999</c:v>
                </c:pt>
                <c:pt idx="8">
                  <c:v>133.4</c:v>
                </c:pt>
                <c:pt idx="9">
                  <c:v>135.80000000000001</c:v>
                </c:pt>
                <c:pt idx="10">
                  <c:v>138.1</c:v>
                </c:pt>
                <c:pt idx="11">
                  <c:v>140</c:v>
                </c:pt>
                <c:pt idx="12">
                  <c:v>141.30000000000001</c:v>
                </c:pt>
                <c:pt idx="13">
                  <c:v>142.4</c:v>
                </c:pt>
                <c:pt idx="14">
                  <c:v>143.80000000000001</c:v>
                </c:pt>
                <c:pt idx="15">
                  <c:v>145.5</c:v>
                </c:pt>
                <c:pt idx="16">
                  <c:v>147.30000000000001</c:v>
                </c:pt>
                <c:pt idx="17">
                  <c:v>148.9</c:v>
                </c:pt>
                <c:pt idx="18">
                  <c:v>149.9</c:v>
                </c:pt>
                <c:pt idx="19">
                  <c:v>149.6</c:v>
                </c:pt>
                <c:pt idx="20">
                  <c:v>148.9</c:v>
                </c:pt>
                <c:pt idx="21">
                  <c:v>149</c:v>
                </c:pt>
                <c:pt idx="22">
                  <c:v>149.5</c:v>
                </c:pt>
                <c:pt idx="23">
                  <c:v>149.9</c:v>
                </c:pt>
                <c:pt idx="24">
                  <c:v>150.69999999999999</c:v>
                </c:pt>
                <c:pt idx="25">
                  <c:v>151.69999999999999</c:v>
                </c:pt>
                <c:pt idx="26">
                  <c:v>152.9</c:v>
                </c:pt>
                <c:pt idx="27">
                  <c:v>153.9</c:v>
                </c:pt>
                <c:pt idx="28">
                  <c:v>154.9</c:v>
                </c:pt>
                <c:pt idx="29">
                  <c:v>156.1</c:v>
                </c:pt>
              </c:numCache>
            </c:numRef>
          </c:val>
          <c:smooth val="0"/>
          <c:extLst>
            <c:ext xmlns:c16="http://schemas.microsoft.com/office/drawing/2014/chart" uri="{C3380CC4-5D6E-409C-BE32-E72D297353CC}">
              <c16:uniqueId val="{00000003-8039-5649-8B94-B3942EEC0715}"/>
            </c:ext>
          </c:extLst>
        </c:ser>
        <c:dLbls>
          <c:showLegendKey val="0"/>
          <c:showVal val="0"/>
          <c:showCatName val="0"/>
          <c:showSerName val="0"/>
          <c:showPercent val="0"/>
          <c:showBubbleSize val="0"/>
        </c:dLbls>
        <c:smooth val="0"/>
        <c:axId val="130039648"/>
        <c:axId val="126179840"/>
      </c:lineChart>
      <c:catAx>
        <c:axId val="130039648"/>
        <c:scaling>
          <c:orientation val="minMax"/>
        </c:scaling>
        <c:delete val="0"/>
        <c:axPos val="b"/>
        <c:numFmt formatCode="General" sourceLinked="1"/>
        <c:majorTickMark val="out"/>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26179840"/>
        <c:crosses val="autoZero"/>
        <c:auto val="1"/>
        <c:lblAlgn val="ctr"/>
        <c:lblOffset val="100"/>
        <c:tickLblSkip val="4"/>
        <c:tickMarkSkip val="4"/>
        <c:noMultiLvlLbl val="0"/>
      </c:catAx>
      <c:valAx>
        <c:axId val="126179840"/>
        <c:scaling>
          <c:orientation val="minMax"/>
          <c:min val="100"/>
        </c:scaling>
        <c:delete val="0"/>
        <c:axPos val="l"/>
        <c:majorGridlines>
          <c:spPr>
            <a:ln w="3175" cap="flat" cmpd="sng" algn="ctr">
              <a:solidFill>
                <a:schemeClr val="bg1">
                  <a:lumMod val="50000"/>
                </a:schemeClr>
              </a:solidFill>
              <a:round/>
            </a:ln>
            <a:effectLst/>
          </c:spPr>
        </c:majorGridlines>
        <c:title>
          <c:tx>
            <c:rich>
              <a:bodyPr/>
              <a:lstStyle/>
              <a:p>
                <a:pPr>
                  <a:defRPr/>
                </a:pPr>
                <a:r>
                  <a:rPr lang="en-US" b="0"/>
                  <a:t>Millions</a:t>
                </a:r>
              </a:p>
            </c:rich>
          </c:tx>
          <c:layout>
            <c:manualLayout>
              <c:xMode val="edge"/>
              <c:yMode val="edge"/>
              <c:x val="1.6290463692038497E-3"/>
              <c:y val="0.38364891888513936"/>
            </c:manualLayout>
          </c:layout>
          <c:overlay val="0"/>
        </c:title>
        <c:numFmt formatCode="_(* #,##0_);_(* \(#,##0\);_(* &quot;-&quot;_);_(@_)"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30039648"/>
        <c:crosses val="autoZero"/>
        <c:crossBetween val="between"/>
        <c:majorUnit val="20"/>
      </c:valAx>
    </c:plotArea>
    <c:legend>
      <c:legendPos val="b"/>
      <c:layout>
        <c:manualLayout>
          <c:xMode val="edge"/>
          <c:yMode val="edge"/>
          <c:x val="0.15416557305336834"/>
          <c:y val="4.9585676790401198E-2"/>
          <c:w val="0.44812073490813653"/>
          <c:h val="0.13413855917264073"/>
        </c:manualLayout>
      </c:layout>
      <c:overlay val="1"/>
      <c:spPr>
        <a:solidFill>
          <a:schemeClr val="bg1"/>
        </a:solidFill>
        <a:ln w="3175">
          <a:solidFill>
            <a:schemeClr val="bg1">
              <a:lumMod val="50000"/>
            </a:schemeClr>
          </a:solid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29396325459318E-2"/>
          <c:y val="0.12953380827396577"/>
          <c:w val="0.88137270341207352"/>
          <c:h val="0.74719722534683164"/>
        </c:manualLayout>
      </c:layout>
      <c:barChart>
        <c:barDir val="col"/>
        <c:grouping val="stacked"/>
        <c:varyColors val="0"/>
        <c:ser>
          <c:idx val="0"/>
          <c:order val="0"/>
          <c:tx>
            <c:strRef>
              <c:f>'Main result_3.30'!$B$26</c:f>
              <c:strCache>
                <c:ptCount val="1"/>
                <c:pt idx="0">
                  <c:v>Business cycle share</c:v>
                </c:pt>
              </c:strCache>
            </c:strRef>
          </c:tx>
          <c:spPr>
            <a:solidFill>
              <a:srgbClr val="C00000"/>
            </a:solidFill>
            <a:ln>
              <a:noFill/>
            </a:ln>
            <a:effectLst/>
          </c:spPr>
          <c:invertIfNegative val="0"/>
          <c:cat>
            <c:strRef>
              <c:f>'Main result_3.30'!$A$36:$A$37</c:f>
              <c:strCache>
                <c:ptCount val="2"/>
                <c:pt idx="0">
                  <c:v>2019</c:v>
                </c:pt>
                <c:pt idx="1">
                  <c:v>Average 2011-2019</c:v>
                </c:pt>
              </c:strCache>
            </c:strRef>
          </c:cat>
          <c:val>
            <c:numRef>
              <c:f>'Main result_3.30'!$B$36:$B$37</c:f>
              <c:numCache>
                <c:formatCode>General</c:formatCode>
                <c:ptCount val="2"/>
                <c:pt idx="0">
                  <c:v>0.59258908261366561</c:v>
                </c:pt>
                <c:pt idx="1">
                  <c:v>0.56686501514984022</c:v>
                </c:pt>
              </c:numCache>
            </c:numRef>
          </c:val>
          <c:extLst>
            <c:ext xmlns:c16="http://schemas.microsoft.com/office/drawing/2014/chart" uri="{C3380CC4-5D6E-409C-BE32-E72D297353CC}">
              <c16:uniqueId val="{00000000-D734-344D-A7DE-A8100D2B405C}"/>
            </c:ext>
          </c:extLst>
        </c:ser>
        <c:ser>
          <c:idx val="1"/>
          <c:order val="1"/>
          <c:tx>
            <c:strRef>
              <c:f>'Main result_3.30'!$C$26</c:f>
              <c:strCache>
                <c:ptCount val="1"/>
                <c:pt idx="0">
                  <c:v>ALJ share</c:v>
                </c:pt>
              </c:strCache>
            </c:strRef>
          </c:tx>
          <c:spPr>
            <a:solidFill>
              <a:schemeClr val="bg1">
                <a:lumMod val="65000"/>
              </a:schemeClr>
            </a:solidFill>
            <a:ln>
              <a:noFill/>
            </a:ln>
            <a:effectLst/>
          </c:spPr>
          <c:invertIfNegative val="0"/>
          <c:cat>
            <c:strRef>
              <c:f>'Main result_3.30'!$A$36:$A$37</c:f>
              <c:strCache>
                <c:ptCount val="2"/>
                <c:pt idx="0">
                  <c:v>2019</c:v>
                </c:pt>
                <c:pt idx="1">
                  <c:v>Average 2011-2019</c:v>
                </c:pt>
              </c:strCache>
            </c:strRef>
          </c:cat>
          <c:val>
            <c:numRef>
              <c:f>'Main result_3.30'!$C$36:$C$37</c:f>
              <c:numCache>
                <c:formatCode>General</c:formatCode>
                <c:ptCount val="2"/>
                <c:pt idx="0">
                  <c:v>0.35180404549583666</c:v>
                </c:pt>
                <c:pt idx="1">
                  <c:v>0.3332732573472299</c:v>
                </c:pt>
              </c:numCache>
            </c:numRef>
          </c:val>
          <c:extLst>
            <c:ext xmlns:c16="http://schemas.microsoft.com/office/drawing/2014/chart" uri="{C3380CC4-5D6E-409C-BE32-E72D297353CC}">
              <c16:uniqueId val="{00000001-D734-344D-A7DE-A8100D2B405C}"/>
            </c:ext>
          </c:extLst>
        </c:ser>
        <c:ser>
          <c:idx val="2"/>
          <c:order val="2"/>
          <c:tx>
            <c:strRef>
              <c:f>'Main result_3.30'!$D$26</c:f>
              <c:strCache>
                <c:ptCount val="1"/>
                <c:pt idx="0">
                  <c:v>Field offices share</c:v>
                </c:pt>
              </c:strCache>
            </c:strRef>
          </c:tx>
          <c:spPr>
            <a:solidFill>
              <a:schemeClr val="tx1"/>
            </a:solidFill>
            <a:ln>
              <a:noFill/>
            </a:ln>
            <a:effectLst/>
          </c:spPr>
          <c:invertIfNegative val="0"/>
          <c:cat>
            <c:strRef>
              <c:f>'Main result_3.30'!$A$36:$A$37</c:f>
              <c:strCache>
                <c:ptCount val="2"/>
                <c:pt idx="0">
                  <c:v>2019</c:v>
                </c:pt>
                <c:pt idx="1">
                  <c:v>Average 2011-2019</c:v>
                </c:pt>
              </c:strCache>
            </c:strRef>
          </c:cat>
          <c:val>
            <c:numRef>
              <c:f>'Main result_3.30'!$D$36:$D$37</c:f>
              <c:numCache>
                <c:formatCode>General</c:formatCode>
                <c:ptCount val="2"/>
                <c:pt idx="0">
                  <c:v>5.5606871890497775E-2</c:v>
                </c:pt>
                <c:pt idx="1">
                  <c:v>9.9861727502929931E-2</c:v>
                </c:pt>
              </c:numCache>
            </c:numRef>
          </c:val>
          <c:extLst>
            <c:ext xmlns:c16="http://schemas.microsoft.com/office/drawing/2014/chart" uri="{C3380CC4-5D6E-409C-BE32-E72D297353CC}">
              <c16:uniqueId val="{00000002-D734-344D-A7DE-A8100D2B405C}"/>
            </c:ext>
          </c:extLst>
        </c:ser>
        <c:dLbls>
          <c:showLegendKey val="0"/>
          <c:showVal val="0"/>
          <c:showCatName val="0"/>
          <c:showSerName val="0"/>
          <c:showPercent val="0"/>
          <c:showBubbleSize val="0"/>
        </c:dLbls>
        <c:gapWidth val="150"/>
        <c:overlap val="100"/>
        <c:axId val="692191952"/>
        <c:axId val="692194656"/>
      </c:barChart>
      <c:catAx>
        <c:axId val="692191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692194656"/>
        <c:crosses val="autoZero"/>
        <c:auto val="1"/>
        <c:lblAlgn val="ctr"/>
        <c:lblOffset val="100"/>
        <c:noMultiLvlLbl val="0"/>
      </c:catAx>
      <c:valAx>
        <c:axId val="6921946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692191952"/>
        <c:crosses val="autoZero"/>
        <c:crossBetween val="between"/>
      </c:valAx>
      <c:spPr>
        <a:noFill/>
        <a:ln>
          <a:noFill/>
        </a:ln>
        <a:effectLst/>
      </c:spPr>
    </c:plotArea>
    <c:legend>
      <c:legendPos val="b"/>
      <c:layout>
        <c:manualLayout>
          <c:xMode val="edge"/>
          <c:yMode val="edge"/>
          <c:x val="9.166666666666666E-2"/>
          <c:y val="3.114235720534933E-2"/>
          <c:w val="0.9"/>
          <c:h val="7.6000476190327404E-2"/>
        </c:manualLayout>
      </c:layout>
      <c:overlay val="0"/>
      <c:spPr>
        <a:noFill/>
        <a:ln>
          <a:solidFill>
            <a:schemeClr val="tx1"/>
          </a:solid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175750341720726E-2"/>
          <c:y val="4.6210473690788643E-2"/>
          <c:w val="0.8698754403865776"/>
          <c:h val="0.86683852018497687"/>
        </c:manualLayout>
      </c:layout>
      <c:lineChart>
        <c:grouping val="standard"/>
        <c:varyColors val="0"/>
        <c:ser>
          <c:idx val="0"/>
          <c:order val="0"/>
          <c:tx>
            <c:strRef>
              <c:f>'Figure 1'!$B$24</c:f>
              <c:strCache>
                <c:ptCount val="1"/>
                <c:pt idx="0">
                  <c:v>SSDI beneficiaries </c:v>
                </c:pt>
              </c:strCache>
            </c:strRef>
          </c:tx>
          <c:spPr>
            <a:ln w="25400" cap="rnd">
              <a:solidFill>
                <a:srgbClr val="800000"/>
              </a:solidFill>
              <a:round/>
            </a:ln>
            <a:effectLst/>
          </c:spPr>
          <c:marker>
            <c:symbol val="none"/>
          </c:marker>
          <c:cat>
            <c:numRef>
              <c:f>'Figure 1'!$A$25:$A$54</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'Figure 1'!$B$25:$B$54</c:f>
              <c:numCache>
                <c:formatCode>#,##0</c:formatCode>
                <c:ptCount val="30"/>
                <c:pt idx="0">
                  <c:v>3011294</c:v>
                </c:pt>
                <c:pt idx="1">
                  <c:v>3194938</c:v>
                </c:pt>
                <c:pt idx="2">
                  <c:v>3467783</c:v>
                </c:pt>
                <c:pt idx="3">
                  <c:v>3725966</c:v>
                </c:pt>
                <c:pt idx="4">
                  <c:v>3962954</c:v>
                </c:pt>
                <c:pt idx="5">
                  <c:v>4185263</c:v>
                </c:pt>
                <c:pt idx="6">
                  <c:v>4385623</c:v>
                </c:pt>
                <c:pt idx="7">
                  <c:v>4508134</c:v>
                </c:pt>
                <c:pt idx="8">
                  <c:v>4698319</c:v>
                </c:pt>
                <c:pt idx="9">
                  <c:v>4879455</c:v>
                </c:pt>
                <c:pt idx="10">
                  <c:v>5042333</c:v>
                </c:pt>
                <c:pt idx="11">
                  <c:v>5268039</c:v>
                </c:pt>
                <c:pt idx="12">
                  <c:v>5539597</c:v>
                </c:pt>
                <c:pt idx="13">
                  <c:v>5868541</c:v>
                </c:pt>
                <c:pt idx="14">
                  <c:v>6197385</c:v>
                </c:pt>
                <c:pt idx="15">
                  <c:v>6519001</c:v>
                </c:pt>
                <c:pt idx="16">
                  <c:v>6806918</c:v>
                </c:pt>
                <c:pt idx="17">
                  <c:v>7098723</c:v>
                </c:pt>
                <c:pt idx="18">
                  <c:v>7426691</c:v>
                </c:pt>
                <c:pt idx="19">
                  <c:v>7788013</c:v>
                </c:pt>
                <c:pt idx="20">
                  <c:v>8203951</c:v>
                </c:pt>
                <c:pt idx="21">
                  <c:v>8575544</c:v>
                </c:pt>
                <c:pt idx="22">
                  <c:v>8826591</c:v>
                </c:pt>
                <c:pt idx="23">
                  <c:v>8940950</c:v>
                </c:pt>
                <c:pt idx="24">
                  <c:v>8954518</c:v>
                </c:pt>
                <c:pt idx="25">
                  <c:v>8909430</c:v>
                </c:pt>
                <c:pt idx="26">
                  <c:v>8808736</c:v>
                </c:pt>
                <c:pt idx="27">
                  <c:v>8695475</c:v>
                </c:pt>
                <c:pt idx="28">
                  <c:v>8537332</c:v>
                </c:pt>
                <c:pt idx="29">
                  <c:v>8378374</c:v>
                </c:pt>
              </c:numCache>
            </c:numRef>
          </c:val>
          <c:smooth val="0"/>
          <c:extLst>
            <c:ext xmlns:c16="http://schemas.microsoft.com/office/drawing/2014/chart" uri="{C3380CC4-5D6E-409C-BE32-E72D297353CC}">
              <c16:uniqueId val="{00000000-783D-44D5-B406-519A6981393B}"/>
            </c:ext>
          </c:extLst>
        </c:ser>
        <c:dLbls>
          <c:showLegendKey val="0"/>
          <c:showVal val="0"/>
          <c:showCatName val="0"/>
          <c:showSerName val="0"/>
          <c:showPercent val="0"/>
          <c:showBubbleSize val="0"/>
        </c:dLbls>
        <c:smooth val="0"/>
        <c:axId val="1470455631"/>
        <c:axId val="1411329727"/>
      </c:lineChart>
      <c:catAx>
        <c:axId val="1470455631"/>
        <c:scaling>
          <c:orientation val="minMax"/>
        </c:scaling>
        <c:delete val="0"/>
        <c:axPos val="b"/>
        <c:numFmt formatCode="General" sourceLinked="1"/>
        <c:majorTickMark val="out"/>
        <c:minorTickMark val="none"/>
        <c:tickLblPos val="nextTo"/>
        <c:spPr>
          <a:noFill/>
          <a:ln w="3175" cap="flat" cmpd="sng" algn="ctr">
            <a:solidFill>
              <a:schemeClr val="bg1">
                <a:lumMod val="50000"/>
              </a:schemeClr>
            </a:solidFill>
            <a:round/>
          </a:ln>
          <a:effectLst/>
        </c:spPr>
        <c:txPr>
          <a:bodyPr rot="0" spcFirstLastPara="1" vertOverflow="ellipsis"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411329727"/>
        <c:crosses val="autoZero"/>
        <c:auto val="1"/>
        <c:lblAlgn val="ctr"/>
        <c:lblOffset val="100"/>
        <c:tickLblSkip val="4"/>
        <c:tickMarkSkip val="4"/>
        <c:noMultiLvlLbl val="0"/>
      </c:catAx>
      <c:valAx>
        <c:axId val="1411329727"/>
        <c:scaling>
          <c:orientation val="minMax"/>
          <c:max val="12000000"/>
        </c:scaling>
        <c:delete val="0"/>
        <c:axPos val="l"/>
        <c:majorGridlines>
          <c:spPr>
            <a:ln w="3175" cap="flat" cmpd="sng" algn="ctr">
              <a:solidFill>
                <a:schemeClr val="bg1">
                  <a:lumMod val="50000"/>
                </a:schemeClr>
              </a:solidFill>
              <a:round/>
            </a:ln>
            <a:effectLst/>
          </c:spPr>
        </c:majorGridlines>
        <c:numFmt formatCode="#,##0"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470455631"/>
        <c:crosses val="autoZero"/>
        <c:crossBetween val="between"/>
        <c:majorUnit val="4000000"/>
        <c:dispUnits>
          <c:builtInUnit val="millions"/>
          <c:dispUnitsLbl>
            <c:layout>
              <c:manualLayout>
                <c:xMode val="edge"/>
                <c:yMode val="edge"/>
                <c:x val="1.8213035870516185E-3"/>
                <c:y val="0.3871081739782527"/>
              </c:manualLayout>
            </c:layout>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57195975503064"/>
          <c:y val="2.997686368749361E-2"/>
          <c:w val="0.83795734908136488"/>
          <c:h val="0.86683852018497687"/>
        </c:manualLayout>
      </c:layout>
      <c:lineChart>
        <c:grouping val="standard"/>
        <c:varyColors val="0"/>
        <c:ser>
          <c:idx val="0"/>
          <c:order val="0"/>
          <c:tx>
            <c:strRef>
              <c:f>'Figure 2'!$B$25</c:f>
              <c:strCache>
                <c:ptCount val="1"/>
                <c:pt idx="0">
                  <c:v>New awardees</c:v>
                </c:pt>
              </c:strCache>
            </c:strRef>
          </c:tx>
          <c:spPr>
            <a:ln w="25400" cap="rnd">
              <a:solidFill>
                <a:srgbClr val="800000"/>
              </a:solidFill>
              <a:round/>
            </a:ln>
            <a:effectLst/>
          </c:spPr>
          <c:marker>
            <c:symbol val="none"/>
          </c:marker>
          <c:cat>
            <c:numRef>
              <c:f>'Figure 2'!$A$26:$A$55</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'Figure 2'!$B$26:$B$55</c:f>
              <c:numCache>
                <c:formatCode>#,##0</c:formatCode>
                <c:ptCount val="30"/>
                <c:pt idx="0">
                  <c:v>467977</c:v>
                </c:pt>
                <c:pt idx="1">
                  <c:v>536434</c:v>
                </c:pt>
                <c:pt idx="2">
                  <c:v>636637</c:v>
                </c:pt>
                <c:pt idx="3">
                  <c:v>635238</c:v>
                </c:pt>
                <c:pt idx="4">
                  <c:v>631870</c:v>
                </c:pt>
                <c:pt idx="5">
                  <c:v>645832</c:v>
                </c:pt>
                <c:pt idx="6">
                  <c:v>624335</c:v>
                </c:pt>
                <c:pt idx="7">
                  <c:v>587417</c:v>
                </c:pt>
                <c:pt idx="8">
                  <c:v>608131</c:v>
                </c:pt>
                <c:pt idx="9">
                  <c:v>620488</c:v>
                </c:pt>
                <c:pt idx="10">
                  <c:v>610700</c:v>
                </c:pt>
                <c:pt idx="11">
                  <c:v>661900</c:v>
                </c:pt>
                <c:pt idx="12">
                  <c:v>730383</c:v>
                </c:pt>
                <c:pt idx="13">
                  <c:v>755706</c:v>
                </c:pt>
                <c:pt idx="14">
                  <c:v>775244</c:v>
                </c:pt>
                <c:pt idx="15">
                  <c:v>821207</c:v>
                </c:pt>
                <c:pt idx="16">
                  <c:v>798675</c:v>
                </c:pt>
                <c:pt idx="17">
                  <c:v>804787</c:v>
                </c:pt>
                <c:pt idx="18">
                  <c:v>877226</c:v>
                </c:pt>
                <c:pt idx="19">
                  <c:v>970696</c:v>
                </c:pt>
                <c:pt idx="20">
                  <c:v>1026988</c:v>
                </c:pt>
                <c:pt idx="21">
                  <c:v>998979</c:v>
                </c:pt>
                <c:pt idx="22">
                  <c:v>960206</c:v>
                </c:pt>
                <c:pt idx="23">
                  <c:v>868965</c:v>
                </c:pt>
                <c:pt idx="24">
                  <c:v>778796</c:v>
                </c:pt>
                <c:pt idx="25">
                  <c:v>741478</c:v>
                </c:pt>
                <c:pt idx="26">
                  <c:v>706448</c:v>
                </c:pt>
                <c:pt idx="27">
                  <c:v>715921</c:v>
                </c:pt>
                <c:pt idx="28">
                  <c:v>686723</c:v>
                </c:pt>
                <c:pt idx="29">
                  <c:v>679449</c:v>
                </c:pt>
              </c:numCache>
            </c:numRef>
          </c:val>
          <c:smooth val="0"/>
          <c:extLst>
            <c:ext xmlns:c16="http://schemas.microsoft.com/office/drawing/2014/chart" uri="{C3380CC4-5D6E-409C-BE32-E72D297353CC}">
              <c16:uniqueId val="{00000000-D90B-4A36-9C4F-AD78EB7116DC}"/>
            </c:ext>
          </c:extLst>
        </c:ser>
        <c:ser>
          <c:idx val="1"/>
          <c:order val="1"/>
          <c:tx>
            <c:strRef>
              <c:f>'Figure 2'!$C$25</c:f>
              <c:strCache>
                <c:ptCount val="1"/>
                <c:pt idx="0">
                  <c:v>Terminated beneficiaries</c:v>
                </c:pt>
              </c:strCache>
            </c:strRef>
          </c:tx>
          <c:spPr>
            <a:ln w="25400" cap="rnd">
              <a:solidFill>
                <a:schemeClr val="bg1">
                  <a:lumMod val="65000"/>
                </a:schemeClr>
              </a:solidFill>
              <a:round/>
            </a:ln>
            <a:effectLst/>
          </c:spPr>
          <c:marker>
            <c:symbol val="none"/>
          </c:marker>
          <c:cat>
            <c:numRef>
              <c:f>'Figure 2'!$A$26:$A$55</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'Figure 2'!$C$26:$C$55</c:f>
              <c:numCache>
                <c:formatCode>#,##0</c:formatCode>
                <c:ptCount val="30"/>
                <c:pt idx="0">
                  <c:v>348194</c:v>
                </c:pt>
                <c:pt idx="1">
                  <c:v>351303</c:v>
                </c:pt>
                <c:pt idx="2">
                  <c:v>361796</c:v>
                </c:pt>
                <c:pt idx="3">
                  <c:v>372317</c:v>
                </c:pt>
                <c:pt idx="4">
                  <c:v>384590</c:v>
                </c:pt>
                <c:pt idx="5">
                  <c:v>399475</c:v>
                </c:pt>
                <c:pt idx="6">
                  <c:v>396980</c:v>
                </c:pt>
                <c:pt idx="7">
                  <c:v>464984</c:v>
                </c:pt>
                <c:pt idx="8">
                  <c:v>409489</c:v>
                </c:pt>
                <c:pt idx="9">
                  <c:v>433950</c:v>
                </c:pt>
                <c:pt idx="10">
                  <c:v>460351</c:v>
                </c:pt>
                <c:pt idx="11">
                  <c:v>459073</c:v>
                </c:pt>
                <c:pt idx="12">
                  <c:v>479364</c:v>
                </c:pt>
                <c:pt idx="13">
                  <c:v>447485</c:v>
                </c:pt>
                <c:pt idx="14">
                  <c:v>470017</c:v>
                </c:pt>
                <c:pt idx="15">
                  <c:v>499662</c:v>
                </c:pt>
                <c:pt idx="16">
                  <c:v>511128</c:v>
                </c:pt>
                <c:pt idx="17">
                  <c:v>522349</c:v>
                </c:pt>
                <c:pt idx="18">
                  <c:v>563314</c:v>
                </c:pt>
                <c:pt idx="19">
                  <c:v>630074</c:v>
                </c:pt>
                <c:pt idx="20">
                  <c:v>640678</c:v>
                </c:pt>
                <c:pt idx="21">
                  <c:v>653877</c:v>
                </c:pt>
                <c:pt idx="22">
                  <c:v>728320</c:v>
                </c:pt>
                <c:pt idx="23">
                  <c:v>769171</c:v>
                </c:pt>
                <c:pt idx="24">
                  <c:v>779229</c:v>
                </c:pt>
                <c:pt idx="25">
                  <c:v>802501</c:v>
                </c:pt>
                <c:pt idx="26">
                  <c:v>820372</c:v>
                </c:pt>
                <c:pt idx="27">
                  <c:v>859020</c:v>
                </c:pt>
                <c:pt idx="28">
                  <c:v>876857</c:v>
                </c:pt>
                <c:pt idx="29">
                  <c:v>870827</c:v>
                </c:pt>
              </c:numCache>
            </c:numRef>
          </c:val>
          <c:smooth val="0"/>
          <c:extLst>
            <c:ext xmlns:c16="http://schemas.microsoft.com/office/drawing/2014/chart" uri="{C3380CC4-5D6E-409C-BE32-E72D297353CC}">
              <c16:uniqueId val="{00000001-D90B-4A36-9C4F-AD78EB7116DC}"/>
            </c:ext>
          </c:extLst>
        </c:ser>
        <c:dLbls>
          <c:showLegendKey val="0"/>
          <c:showVal val="0"/>
          <c:showCatName val="0"/>
          <c:showSerName val="0"/>
          <c:showPercent val="0"/>
          <c:showBubbleSize val="0"/>
        </c:dLbls>
        <c:smooth val="0"/>
        <c:axId val="1764627151"/>
        <c:axId val="1765804895"/>
      </c:lineChart>
      <c:catAx>
        <c:axId val="1764627151"/>
        <c:scaling>
          <c:orientation val="minMax"/>
        </c:scaling>
        <c:delete val="0"/>
        <c:axPos val="b"/>
        <c:numFmt formatCode="General" sourceLinked="1"/>
        <c:majorTickMark val="out"/>
        <c:minorTickMark val="none"/>
        <c:tickLblPos val="nextTo"/>
        <c:spPr>
          <a:noFill/>
          <a:ln w="3175" cap="flat" cmpd="sng" algn="ctr">
            <a:solidFill>
              <a:schemeClr val="bg1">
                <a:lumMod val="50000"/>
              </a:schemeClr>
            </a:solidFill>
            <a:round/>
          </a:ln>
          <a:effectLst/>
        </c:spPr>
        <c:txPr>
          <a:bodyPr rot="0" spcFirstLastPara="1" vertOverflow="ellipsis"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765804895"/>
        <c:crosses val="autoZero"/>
        <c:auto val="1"/>
        <c:lblAlgn val="ctr"/>
        <c:lblOffset val="100"/>
        <c:tickLblSkip val="4"/>
        <c:tickMarkSkip val="4"/>
        <c:noMultiLvlLbl val="0"/>
      </c:catAx>
      <c:valAx>
        <c:axId val="1765804895"/>
        <c:scaling>
          <c:orientation val="minMax"/>
        </c:scaling>
        <c:delete val="0"/>
        <c:axPos val="l"/>
        <c:majorGridlines>
          <c:spPr>
            <a:ln w="3175" cap="flat" cmpd="sng" algn="ctr">
              <a:solidFill>
                <a:schemeClr val="bg1">
                  <a:lumMod val="50000"/>
                </a:schemeClr>
              </a:solidFill>
              <a:round/>
            </a:ln>
            <a:effectLst/>
          </c:spPr>
        </c:majorGridlines>
        <c:numFmt formatCode="#,##0.0"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764627151"/>
        <c:crosses val="autoZero"/>
        <c:crossBetween val="between"/>
        <c:majorUnit val="500000"/>
        <c:dispUnits>
          <c:builtInUnit val="millions"/>
          <c:dispUnitsLbl>
            <c:layout>
              <c:manualLayout>
                <c:xMode val="edge"/>
                <c:yMode val="edge"/>
                <c:x val="3.4973753280839894E-4"/>
                <c:y val="0.38351206099237595"/>
              </c:manualLayout>
            </c:layout>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dispUnitsLbl>
        </c:dispUnits>
      </c:valAx>
      <c:spPr>
        <a:noFill/>
        <a:ln>
          <a:noFill/>
        </a:ln>
        <a:effectLst/>
      </c:spPr>
    </c:plotArea>
    <c:legend>
      <c:legendPos val="r"/>
      <c:layout>
        <c:manualLayout>
          <c:xMode val="edge"/>
          <c:yMode val="edge"/>
          <c:x val="0.13715179352580928"/>
          <c:y val="7.7069116360454937E-2"/>
          <c:w val="0.42443088363954512"/>
          <c:h val="0.1374140732408449"/>
        </c:manualLayout>
      </c:layout>
      <c:overlay val="0"/>
      <c:spPr>
        <a:solidFill>
          <a:schemeClr val="bg1"/>
        </a:solidFill>
        <a:ln w="3175">
          <a:solidFill>
            <a:schemeClr val="bg1">
              <a:lumMod val="50000"/>
            </a:schemeClr>
          </a:solid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94685039370079"/>
          <c:y val="2.6359205099362581E-2"/>
          <c:w val="0.8647198162729659"/>
          <c:h val="0.88668978877640292"/>
        </c:manualLayout>
      </c:layout>
      <c:lineChart>
        <c:grouping val="standard"/>
        <c:varyColors val="0"/>
        <c:ser>
          <c:idx val="0"/>
          <c:order val="0"/>
          <c:spPr>
            <a:ln w="25400" cap="rnd">
              <a:solidFill>
                <a:srgbClr val="800000"/>
              </a:solidFill>
              <a:round/>
            </a:ln>
            <a:effectLst/>
          </c:spPr>
          <c:marker>
            <c:symbol val="none"/>
          </c:marker>
          <c:cat>
            <c:numRef>
              <c:f>'Figure 3'!$A$25:$A$54</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'Figure 3'!$B$25:$B$54</c:f>
              <c:numCache>
                <c:formatCode>0.00%</c:formatCode>
                <c:ptCount val="30"/>
                <c:pt idx="0">
                  <c:v>3.916125523012552E-3</c:v>
                </c:pt>
                <c:pt idx="1">
                  <c:v>4.44067880794702E-3</c:v>
                </c:pt>
                <c:pt idx="2">
                  <c:v>5.2183360655737709E-3</c:v>
                </c:pt>
                <c:pt idx="3">
                  <c:v>5.1477957860615884E-3</c:v>
                </c:pt>
                <c:pt idx="4">
                  <c:v>5.0509192645883296E-3</c:v>
                </c:pt>
                <c:pt idx="5">
                  <c:v>5.0812903225806449E-3</c:v>
                </c:pt>
                <c:pt idx="6">
                  <c:v>4.8360573199070491E-3</c:v>
                </c:pt>
                <c:pt idx="7">
                  <c:v>4.4772637195121959E-3</c:v>
                </c:pt>
                <c:pt idx="8">
                  <c:v>4.5587031484257872E-3</c:v>
                </c:pt>
                <c:pt idx="9">
                  <c:v>4.5691310751104566E-3</c:v>
                </c:pt>
                <c:pt idx="10">
                  <c:v>4.4221578566256336E-3</c:v>
                </c:pt>
                <c:pt idx="11">
                  <c:v>4.727857142857143E-3</c:v>
                </c:pt>
                <c:pt idx="12">
                  <c:v>5.169023354564756E-3</c:v>
                </c:pt>
                <c:pt idx="13">
                  <c:v>5.306924157303371E-3</c:v>
                </c:pt>
                <c:pt idx="14">
                  <c:v>5.3911265646731567E-3</c:v>
                </c:pt>
                <c:pt idx="15">
                  <c:v>5.6440343642611681E-3</c:v>
                </c:pt>
                <c:pt idx="16">
                  <c:v>5.4220977596741342E-3</c:v>
                </c:pt>
                <c:pt idx="17">
                  <c:v>5.4048824714573538E-3</c:v>
                </c:pt>
                <c:pt idx="18">
                  <c:v>5.852074716477652E-3</c:v>
                </c:pt>
                <c:pt idx="19">
                  <c:v>6.4886096256684496E-3</c:v>
                </c:pt>
                <c:pt idx="20">
                  <c:v>6.8971658831430494E-3</c:v>
                </c:pt>
                <c:pt idx="21">
                  <c:v>6.7045570469798661E-3</c:v>
                </c:pt>
                <c:pt idx="22">
                  <c:v>6.4227826086956522E-3</c:v>
                </c:pt>
                <c:pt idx="23">
                  <c:v>5.7969646430953972E-3</c:v>
                </c:pt>
                <c:pt idx="24">
                  <c:v>5.1678566688785664E-3</c:v>
                </c:pt>
                <c:pt idx="25">
                  <c:v>4.8877916941331579E-3</c:v>
                </c:pt>
                <c:pt idx="26">
                  <c:v>4.6203270111183784E-3</c:v>
                </c:pt>
                <c:pt idx="27">
                  <c:v>4.6518583495776481E-3</c:v>
                </c:pt>
                <c:pt idx="28">
                  <c:v>4.4333311814073592E-3</c:v>
                </c:pt>
                <c:pt idx="29">
                  <c:v>4.352652146060218E-3</c:v>
                </c:pt>
              </c:numCache>
            </c:numRef>
          </c:val>
          <c:smooth val="0"/>
          <c:extLst>
            <c:ext xmlns:c16="http://schemas.microsoft.com/office/drawing/2014/chart" uri="{C3380CC4-5D6E-409C-BE32-E72D297353CC}">
              <c16:uniqueId val="{00000000-FF68-4F17-8A1E-54D0C6AA8F81}"/>
            </c:ext>
          </c:extLst>
        </c:ser>
        <c:dLbls>
          <c:showLegendKey val="0"/>
          <c:showVal val="0"/>
          <c:showCatName val="0"/>
          <c:showSerName val="0"/>
          <c:showPercent val="0"/>
          <c:showBubbleSize val="0"/>
        </c:dLbls>
        <c:smooth val="0"/>
        <c:axId val="672356864"/>
        <c:axId val="672360104"/>
      </c:lineChart>
      <c:catAx>
        <c:axId val="672356864"/>
        <c:scaling>
          <c:orientation val="minMax"/>
        </c:scaling>
        <c:delete val="0"/>
        <c:axPos val="b"/>
        <c:numFmt formatCode="General" sourceLinked="1"/>
        <c:majorTickMark val="out"/>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672360104"/>
        <c:crosses val="autoZero"/>
        <c:auto val="1"/>
        <c:lblAlgn val="ctr"/>
        <c:lblOffset val="100"/>
        <c:tickLblSkip val="4"/>
        <c:tickMarkSkip val="4"/>
        <c:noMultiLvlLbl val="0"/>
      </c:catAx>
      <c:valAx>
        <c:axId val="672360104"/>
        <c:scaling>
          <c:orientation val="minMax"/>
        </c:scaling>
        <c:delete val="0"/>
        <c:axPos val="l"/>
        <c:majorGridlines>
          <c:spPr>
            <a:ln w="3175" cap="flat" cmpd="sng" algn="ctr">
              <a:solidFill>
                <a:schemeClr val="bg1">
                  <a:lumMod val="50000"/>
                </a:schemeClr>
              </a:solidFill>
              <a:round/>
            </a:ln>
            <a:effectLst/>
          </c:spPr>
        </c:majorGridlines>
        <c:numFmt formatCode="0.0%"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672356864"/>
        <c:crosses val="autoZero"/>
        <c:crossBetween val="between"/>
        <c:majorUnit val="2E-3"/>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94685039370079"/>
          <c:y val="2.6359205099362581E-2"/>
          <c:w val="0.80443963254593176"/>
          <c:h val="0.88668978877640292"/>
        </c:manualLayout>
      </c:layout>
      <c:lineChart>
        <c:grouping val="standard"/>
        <c:varyColors val="0"/>
        <c:ser>
          <c:idx val="0"/>
          <c:order val="1"/>
          <c:tx>
            <c:v>Application rate (left y-axis)</c:v>
          </c:tx>
          <c:spPr>
            <a:ln w="25400" cap="rnd">
              <a:solidFill>
                <a:srgbClr val="800000"/>
              </a:solidFill>
              <a:round/>
            </a:ln>
            <a:effectLst/>
          </c:spPr>
          <c:marker>
            <c:symbol val="none"/>
          </c:marker>
          <c:cat>
            <c:numRef>
              <c:f>'Figure 4'!$A$26:$A$55</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'Figure 4'!$C$26:$C$55</c:f>
              <c:numCache>
                <c:formatCode>0.0%</c:formatCode>
                <c:ptCount val="30"/>
                <c:pt idx="0">
                  <c:v>7.998468619246862E-3</c:v>
                </c:pt>
                <c:pt idx="1">
                  <c:v>8.7872185430463573E-3</c:v>
                </c:pt>
                <c:pt idx="2">
                  <c:v>1.0262819672131147E-2</c:v>
                </c:pt>
                <c:pt idx="3">
                  <c:v>1.0512471636952998E-2</c:v>
                </c:pt>
                <c:pt idx="4">
                  <c:v>1.0525331734612311E-2</c:v>
                </c:pt>
                <c:pt idx="5">
                  <c:v>1.0329055861526357E-2</c:v>
                </c:pt>
                <c:pt idx="6">
                  <c:v>9.3514020139426803E-3</c:v>
                </c:pt>
                <c:pt idx="7">
                  <c:v>8.77502286585366E-3</c:v>
                </c:pt>
                <c:pt idx="8">
                  <c:v>8.0534557721139433E-3</c:v>
                </c:pt>
                <c:pt idx="9">
                  <c:v>7.9548895434462443E-3</c:v>
                </c:pt>
                <c:pt idx="10">
                  <c:v>7.9346777697320778E-3</c:v>
                </c:pt>
                <c:pt idx="11">
                  <c:v>8.4836214285714286E-3</c:v>
                </c:pt>
                <c:pt idx="12">
                  <c:v>9.5674168435951872E-3</c:v>
                </c:pt>
                <c:pt idx="13">
                  <c:v>1.0347450842696629E-2</c:v>
                </c:pt>
                <c:pt idx="14">
                  <c:v>1.0604186369958276E-2</c:v>
                </c:pt>
                <c:pt idx="15">
                  <c:v>1.0752034364261169E-2</c:v>
                </c:pt>
                <c:pt idx="16">
                  <c:v>1.0289185336048879E-2</c:v>
                </c:pt>
                <c:pt idx="17">
                  <c:v>1.0168945601074546E-2</c:v>
                </c:pt>
                <c:pt idx="18">
                  <c:v>1.0221507671781187E-2</c:v>
                </c:pt>
                <c:pt idx="19">
                  <c:v>1.0755902406417113E-2</c:v>
                </c:pt>
                <c:pt idx="20">
                  <c:v>1.1993378106111485E-2</c:v>
                </c:pt>
                <c:pt idx="21">
                  <c:v>1.2714375838926175E-2</c:v>
                </c:pt>
                <c:pt idx="22">
                  <c:v>1.2142608695652174E-2</c:v>
                </c:pt>
                <c:pt idx="23">
                  <c:v>1.1357491661107406E-2</c:v>
                </c:pt>
                <c:pt idx="24">
                  <c:v>1.0749429329794294E-2</c:v>
                </c:pt>
                <c:pt idx="25">
                  <c:v>1.0400468029004614E-2</c:v>
                </c:pt>
                <c:pt idx="26">
                  <c:v>9.9608436886854147E-3</c:v>
                </c:pt>
                <c:pt idx="27">
                  <c:v>9.178492527615335E-3</c:v>
                </c:pt>
                <c:pt idx="28">
                  <c:v>8.4572821174951577E-3</c:v>
                </c:pt>
                <c:pt idx="29">
                  <c:v>8.5459769378603452E-3</c:v>
                </c:pt>
              </c:numCache>
            </c:numRef>
          </c:val>
          <c:smooth val="0"/>
          <c:extLst>
            <c:ext xmlns:c16="http://schemas.microsoft.com/office/drawing/2014/chart" uri="{C3380CC4-5D6E-409C-BE32-E72D297353CC}">
              <c16:uniqueId val="{00000000-6042-4C66-A75E-E3A6964CCEA0}"/>
            </c:ext>
          </c:extLst>
        </c:ser>
        <c:dLbls>
          <c:showLegendKey val="0"/>
          <c:showVal val="0"/>
          <c:showCatName val="0"/>
          <c:showSerName val="0"/>
          <c:showPercent val="0"/>
          <c:showBubbleSize val="0"/>
        </c:dLbls>
        <c:marker val="1"/>
        <c:smooth val="0"/>
        <c:axId val="1293587792"/>
        <c:axId val="1373286864"/>
      </c:lineChart>
      <c:lineChart>
        <c:grouping val="standard"/>
        <c:varyColors val="0"/>
        <c:ser>
          <c:idx val="1"/>
          <c:order val="0"/>
          <c:tx>
            <c:v>Unemployment rate (right y-axis)</c:v>
          </c:tx>
          <c:spPr>
            <a:ln w="25400" cap="rnd">
              <a:solidFill>
                <a:schemeClr val="bg1">
                  <a:lumMod val="65000"/>
                </a:schemeClr>
              </a:solidFill>
              <a:round/>
            </a:ln>
            <a:effectLst/>
          </c:spPr>
          <c:marker>
            <c:symbol val="none"/>
          </c:marker>
          <c:cat>
            <c:numRef>
              <c:f>'Figure 4'!$A$26:$A$55</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'Figure 4'!$B$26:$B$55</c:f>
              <c:numCache>
                <c:formatCode>0.0%</c:formatCode>
                <c:ptCount val="30"/>
                <c:pt idx="0">
                  <c:v>5.2044592797756195E-2</c:v>
                </c:pt>
                <c:pt idx="1">
                  <c:v>6.3904531300067902E-2</c:v>
                </c:pt>
                <c:pt idx="2">
                  <c:v>7.1940377354621887E-2</c:v>
                </c:pt>
                <c:pt idx="3">
                  <c:v>6.879909336566925E-2</c:v>
                </c:pt>
                <c:pt idx="4">
                  <c:v>6.0652270913124084E-2</c:v>
                </c:pt>
                <c:pt idx="5">
                  <c:v>5.3410310298204422E-2</c:v>
                </c:pt>
                <c:pt idx="6">
                  <c:v>5.213576927781105E-2</c:v>
                </c:pt>
                <c:pt idx="7">
                  <c:v>4.865838959813118E-2</c:v>
                </c:pt>
                <c:pt idx="8">
                  <c:v>4.3370552361011505E-2</c:v>
                </c:pt>
                <c:pt idx="9">
                  <c:v>4.0556769818067551E-2</c:v>
                </c:pt>
                <c:pt idx="10">
                  <c:v>3.8123875856399536E-2</c:v>
                </c:pt>
                <c:pt idx="11">
                  <c:v>4.1717536747455597E-2</c:v>
                </c:pt>
                <c:pt idx="12">
                  <c:v>5.5504444986581802E-2</c:v>
                </c:pt>
                <c:pt idx="13">
                  <c:v>5.8329634368419647E-2</c:v>
                </c:pt>
                <c:pt idx="14">
                  <c:v>5.4755128920078278E-2</c:v>
                </c:pt>
                <c:pt idx="15">
                  <c:v>5.0131957978010178E-2</c:v>
                </c:pt>
                <c:pt idx="16">
                  <c:v>4.6115580946207047E-2</c:v>
                </c:pt>
                <c:pt idx="17">
                  <c:v>4.4071026146411896E-2</c:v>
                </c:pt>
                <c:pt idx="18">
                  <c:v>5.1304027438163757E-2</c:v>
                </c:pt>
                <c:pt idx="19">
                  <c:v>8.4492601454257965E-2</c:v>
                </c:pt>
                <c:pt idx="20">
                  <c:v>9.647756814956665E-2</c:v>
                </c:pt>
                <c:pt idx="21">
                  <c:v>9.0930424630641937E-2</c:v>
                </c:pt>
                <c:pt idx="22">
                  <c:v>8.1808827817440033E-2</c:v>
                </c:pt>
                <c:pt idx="23">
                  <c:v>7.4922449886798859E-2</c:v>
                </c:pt>
                <c:pt idx="24">
                  <c:v>6.4170114696025848E-2</c:v>
                </c:pt>
                <c:pt idx="25">
                  <c:v>5.4046005010604858E-2</c:v>
                </c:pt>
                <c:pt idx="26">
                  <c:v>4.8788096755743027E-2</c:v>
                </c:pt>
                <c:pt idx="27">
                  <c:v>4.4422611594200134E-2</c:v>
                </c:pt>
                <c:pt idx="28">
                  <c:v>3.9084307849407196E-2</c:v>
                </c:pt>
                <c:pt idx="29">
                  <c:v>3.6883696913719177E-2</c:v>
                </c:pt>
              </c:numCache>
            </c:numRef>
          </c:val>
          <c:smooth val="0"/>
          <c:extLst>
            <c:ext xmlns:c16="http://schemas.microsoft.com/office/drawing/2014/chart" uri="{C3380CC4-5D6E-409C-BE32-E72D297353CC}">
              <c16:uniqueId val="{00000001-6042-4C66-A75E-E3A6964CCEA0}"/>
            </c:ext>
          </c:extLst>
        </c:ser>
        <c:dLbls>
          <c:showLegendKey val="0"/>
          <c:showVal val="0"/>
          <c:showCatName val="0"/>
          <c:showSerName val="0"/>
          <c:showPercent val="0"/>
          <c:showBubbleSize val="0"/>
        </c:dLbls>
        <c:marker val="1"/>
        <c:smooth val="0"/>
        <c:axId val="1370128112"/>
        <c:axId val="1596285536"/>
      </c:lineChart>
      <c:catAx>
        <c:axId val="1293587792"/>
        <c:scaling>
          <c:orientation val="minMax"/>
        </c:scaling>
        <c:delete val="0"/>
        <c:axPos val="b"/>
        <c:numFmt formatCode="General" sourceLinked="1"/>
        <c:majorTickMark val="out"/>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373286864"/>
        <c:crosses val="autoZero"/>
        <c:auto val="1"/>
        <c:lblAlgn val="ctr"/>
        <c:lblOffset val="100"/>
        <c:tickLblSkip val="4"/>
        <c:tickMarkSkip val="4"/>
        <c:noMultiLvlLbl val="0"/>
      </c:catAx>
      <c:valAx>
        <c:axId val="1373286864"/>
        <c:scaling>
          <c:orientation val="minMax"/>
          <c:max val="1.5000000000000003E-2"/>
        </c:scaling>
        <c:delete val="0"/>
        <c:axPos val="l"/>
        <c:majorGridlines>
          <c:spPr>
            <a:ln w="3175" cap="flat" cmpd="sng" algn="ctr">
              <a:solidFill>
                <a:schemeClr val="bg1">
                  <a:lumMod val="50000"/>
                </a:schemeClr>
              </a:solidFill>
              <a:round/>
            </a:ln>
            <a:effectLst/>
          </c:spPr>
        </c:majorGridlines>
        <c:numFmt formatCode="0.0%"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293587792"/>
        <c:crosses val="autoZero"/>
        <c:crossBetween val="between"/>
        <c:majorUnit val="3.0000000000000009E-3"/>
      </c:valAx>
      <c:valAx>
        <c:axId val="1596285536"/>
        <c:scaling>
          <c:orientation val="minMax"/>
          <c:max val="0.15000000000000002"/>
        </c:scaling>
        <c:delete val="0"/>
        <c:axPos val="r"/>
        <c:numFmt formatCode="0%"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370128112"/>
        <c:crosses val="max"/>
        <c:crossBetween val="between"/>
        <c:majorUnit val="3.0000000000000006E-2"/>
      </c:valAx>
      <c:catAx>
        <c:axId val="1370128112"/>
        <c:scaling>
          <c:orientation val="minMax"/>
        </c:scaling>
        <c:delete val="1"/>
        <c:axPos val="b"/>
        <c:numFmt formatCode="General" sourceLinked="1"/>
        <c:majorTickMark val="out"/>
        <c:minorTickMark val="none"/>
        <c:tickLblPos val="nextTo"/>
        <c:crossAx val="1596285536"/>
        <c:crosses val="autoZero"/>
        <c:auto val="1"/>
        <c:lblAlgn val="ctr"/>
        <c:lblOffset val="100"/>
        <c:noMultiLvlLbl val="0"/>
      </c:catAx>
      <c:spPr>
        <a:noFill/>
        <a:ln>
          <a:noFill/>
        </a:ln>
        <a:effectLst/>
      </c:spPr>
    </c:plotArea>
    <c:legend>
      <c:legendPos val="b"/>
      <c:layout>
        <c:manualLayout>
          <c:xMode val="edge"/>
          <c:yMode val="edge"/>
          <c:x val="0.10951531058617674"/>
          <c:y val="4.3027434070741118E-2"/>
          <c:w val="0.53652493438320215"/>
          <c:h val="0.11967097862767156"/>
        </c:manualLayout>
      </c:layout>
      <c:overlay val="1"/>
      <c:spPr>
        <a:solidFill>
          <a:schemeClr val="bg1"/>
        </a:solidFill>
        <a:ln w="3175">
          <a:solidFill>
            <a:schemeClr val="bg1">
              <a:lumMod val="50000"/>
            </a:schemeClr>
          </a:solid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94685039370079"/>
          <c:y val="2.6359205099362581E-2"/>
          <c:w val="0.89805314960629923"/>
          <c:h val="0.82319772528433943"/>
        </c:manualLayout>
      </c:layout>
      <c:barChart>
        <c:barDir val="col"/>
        <c:grouping val="clustered"/>
        <c:varyColors val="0"/>
        <c:ser>
          <c:idx val="0"/>
          <c:order val="0"/>
          <c:spPr>
            <a:solidFill>
              <a:srgbClr val="800000"/>
            </a:solidFill>
            <a:ln w="3175">
              <a:solidFill>
                <a:schemeClr val="tx1"/>
              </a:solidFill>
            </a:ln>
            <a:effectLst/>
          </c:spPr>
          <c:invertIfNegative val="0"/>
          <c:dLbls>
            <c:numFmt formatCode="0.0%" sourceLinked="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5'!$A$25:$A$31</c:f>
              <c:strCache>
                <c:ptCount val="7"/>
                <c:pt idx="0">
                  <c:v>18-24</c:v>
                </c:pt>
                <c:pt idx="1">
                  <c:v>25-44</c:v>
                </c:pt>
                <c:pt idx="2">
                  <c:v>45-49</c:v>
                </c:pt>
                <c:pt idx="3">
                  <c:v>50-54</c:v>
                </c:pt>
                <c:pt idx="4">
                  <c:v>55-59</c:v>
                </c:pt>
                <c:pt idx="5">
                  <c:v>60-61</c:v>
                </c:pt>
                <c:pt idx="6">
                  <c:v>62-64</c:v>
                </c:pt>
              </c:strCache>
            </c:strRef>
          </c:cat>
          <c:val>
            <c:numRef>
              <c:f>'Figure 5'!$B$25:$B$31</c:f>
              <c:numCache>
                <c:formatCode>0.00%</c:formatCode>
                <c:ptCount val="7"/>
                <c:pt idx="0">
                  <c:v>3.2324674539268017E-3</c:v>
                </c:pt>
                <c:pt idx="1">
                  <c:v>4.7968495637178421E-3</c:v>
                </c:pt>
                <c:pt idx="2">
                  <c:v>7.5497129000723362E-3</c:v>
                </c:pt>
                <c:pt idx="3">
                  <c:v>1.1241715401411057E-2</c:v>
                </c:pt>
                <c:pt idx="4">
                  <c:v>1.4255592599511147E-2</c:v>
                </c:pt>
                <c:pt idx="5">
                  <c:v>1.6648741438984871E-2</c:v>
                </c:pt>
                <c:pt idx="6">
                  <c:v>1.4219497330486774E-2</c:v>
                </c:pt>
              </c:numCache>
            </c:numRef>
          </c:val>
          <c:extLst>
            <c:ext xmlns:c16="http://schemas.microsoft.com/office/drawing/2014/chart" uri="{C3380CC4-5D6E-409C-BE32-E72D297353CC}">
              <c16:uniqueId val="{00000000-E7EC-403C-BF51-E963F8B782E7}"/>
            </c:ext>
          </c:extLst>
        </c:ser>
        <c:dLbls>
          <c:showLegendKey val="0"/>
          <c:showVal val="0"/>
          <c:showCatName val="0"/>
          <c:showSerName val="0"/>
          <c:showPercent val="0"/>
          <c:showBubbleSize val="0"/>
        </c:dLbls>
        <c:gapWidth val="219"/>
        <c:overlap val="-27"/>
        <c:axId val="374170736"/>
        <c:axId val="374171816"/>
      </c:barChart>
      <c:catAx>
        <c:axId val="374170736"/>
        <c:scaling>
          <c:orientation val="minMax"/>
        </c:scaling>
        <c:delete val="0"/>
        <c:axPos val="b"/>
        <c:title>
          <c:tx>
            <c:rich>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r>
                  <a:rPr lang="en-US"/>
                  <a:t>Age groups</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out"/>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374171816"/>
        <c:crosses val="autoZero"/>
        <c:auto val="1"/>
        <c:lblAlgn val="ctr"/>
        <c:lblOffset val="100"/>
        <c:noMultiLvlLbl val="0"/>
      </c:catAx>
      <c:valAx>
        <c:axId val="374171816"/>
        <c:scaling>
          <c:orientation val="minMax"/>
        </c:scaling>
        <c:delete val="0"/>
        <c:axPos val="l"/>
        <c:majorGridlines>
          <c:spPr>
            <a:ln w="3175" cap="flat" cmpd="sng" algn="ctr">
              <a:solidFill>
                <a:schemeClr val="bg1">
                  <a:lumMod val="50000"/>
                </a:schemeClr>
              </a:solidFill>
              <a:round/>
            </a:ln>
            <a:effectLst/>
          </c:spPr>
        </c:majorGridlines>
        <c:numFmt formatCode="0.0%"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374170736"/>
        <c:crosses val="autoZero"/>
        <c:crossBetween val="between"/>
        <c:majorUnit val="3.0000000000000001E-3"/>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solidFill>
            <a:schemeClr val="tx1"/>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061154855643044"/>
          <c:y val="2.6359205099362581E-2"/>
          <c:w val="0.85180424321959769"/>
          <c:h val="0.88668978877640292"/>
        </c:manualLayout>
      </c:layout>
      <c:lineChart>
        <c:grouping val="standard"/>
        <c:varyColors val="0"/>
        <c:ser>
          <c:idx val="0"/>
          <c:order val="0"/>
          <c:spPr>
            <a:ln w="25400" cap="rnd">
              <a:solidFill>
                <a:srgbClr val="800000"/>
              </a:solidFill>
              <a:round/>
            </a:ln>
            <a:effectLst/>
          </c:spPr>
          <c:marker>
            <c:symbol val="none"/>
          </c:marker>
          <c:cat>
            <c:numRef>
              <c:f>'Figure 6'!$A$26:$A$44</c:f>
              <c:numCache>
                <c:formatCode>General</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'Figure 6'!$B$26:$B$44</c:f>
              <c:numCache>
                <c:formatCode>General</c:formatCode>
                <c:ptCount val="19"/>
                <c:pt idx="0">
                  <c:v>45.53723558789757</c:v>
                </c:pt>
                <c:pt idx="1">
                  <c:v>45.270741086622223</c:v>
                </c:pt>
                <c:pt idx="2">
                  <c:v>45.239720984970027</c:v>
                </c:pt>
                <c:pt idx="3">
                  <c:v>45.413752466790939</c:v>
                </c:pt>
                <c:pt idx="4">
                  <c:v>45.607830262986262</c:v>
                </c:pt>
                <c:pt idx="5">
                  <c:v>45.865762055387002</c:v>
                </c:pt>
                <c:pt idx="6">
                  <c:v>45.890500286484993</c:v>
                </c:pt>
                <c:pt idx="7">
                  <c:v>45.796768641197339</c:v>
                </c:pt>
                <c:pt idx="8">
                  <c:v>45.648171396242148</c:v>
                </c:pt>
                <c:pt idx="9">
                  <c:v>45.560852653856102</c:v>
                </c:pt>
                <c:pt idx="10">
                  <c:v>45.970425716802481</c:v>
                </c:pt>
                <c:pt idx="11">
                  <c:v>46.287226717923375</c:v>
                </c:pt>
                <c:pt idx="12">
                  <c:v>46.523232767990628</c:v>
                </c:pt>
                <c:pt idx="13">
                  <c:v>46.995756804890057</c:v>
                </c:pt>
                <c:pt idx="14">
                  <c:v>47.019427006173117</c:v>
                </c:pt>
                <c:pt idx="15">
                  <c:v>47.100124653106036</c:v>
                </c:pt>
                <c:pt idx="16">
                  <c:v>47.068511537504747</c:v>
                </c:pt>
                <c:pt idx="17">
                  <c:v>47.189791034386033</c:v>
                </c:pt>
                <c:pt idx="18">
                  <c:v>47.061350096641917</c:v>
                </c:pt>
              </c:numCache>
            </c:numRef>
          </c:val>
          <c:smooth val="0"/>
          <c:extLst>
            <c:ext xmlns:c16="http://schemas.microsoft.com/office/drawing/2014/chart" uri="{C3380CC4-5D6E-409C-BE32-E72D297353CC}">
              <c16:uniqueId val="{00000004-1443-1144-A22E-9A7F76E73D2E}"/>
            </c:ext>
          </c:extLst>
        </c:ser>
        <c:dLbls>
          <c:showLegendKey val="0"/>
          <c:showVal val="0"/>
          <c:showCatName val="0"/>
          <c:showSerName val="0"/>
          <c:showPercent val="0"/>
          <c:showBubbleSize val="0"/>
        </c:dLbls>
        <c:smooth val="0"/>
        <c:axId val="685824431"/>
        <c:axId val="1218885583"/>
      </c:lineChart>
      <c:catAx>
        <c:axId val="685824431"/>
        <c:scaling>
          <c:orientation val="minMax"/>
        </c:scaling>
        <c:delete val="0"/>
        <c:axPos val="b"/>
        <c:numFmt formatCode="General" sourceLinked="1"/>
        <c:majorTickMark val="out"/>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218885583"/>
        <c:crosses val="autoZero"/>
        <c:auto val="1"/>
        <c:lblAlgn val="ctr"/>
        <c:lblOffset val="100"/>
        <c:tickLblSkip val="2"/>
        <c:tickMarkSkip val="2"/>
        <c:noMultiLvlLbl val="0"/>
      </c:catAx>
      <c:valAx>
        <c:axId val="1218885583"/>
        <c:scaling>
          <c:orientation val="minMax"/>
          <c:max val="48"/>
        </c:scaling>
        <c:delete val="0"/>
        <c:axPos val="l"/>
        <c:majorGridlines>
          <c:spPr>
            <a:ln w="3175" cap="flat" cmpd="sng" algn="ctr">
              <a:solidFill>
                <a:schemeClr val="bg1">
                  <a:lumMod val="50000"/>
                </a:schemeClr>
              </a:solidFill>
              <a:round/>
            </a:ln>
            <a:effectLst/>
          </c:spPr>
        </c:majorGridlines>
        <c:title>
          <c:tx>
            <c:rich>
              <a:bodyPr/>
              <a:lstStyle/>
              <a:p>
                <a:pPr>
                  <a:defRPr/>
                </a:pPr>
                <a:r>
                  <a:rPr lang="en-US" sz="1200" b="0">
                    <a:latin typeface="Times New Roman" panose="02020603050405020304" pitchFamily="18" charset="0"/>
                    <a:cs typeface="Times New Roman" panose="02020603050405020304" pitchFamily="18" charset="0"/>
                  </a:rPr>
                  <a:t>Age</a:t>
                </a:r>
              </a:p>
            </c:rich>
          </c:tx>
          <c:layout>
            <c:manualLayout>
              <c:xMode val="edge"/>
              <c:yMode val="edge"/>
              <c:x val="1.4146499014355879E-3"/>
              <c:y val="0.41470409948756404"/>
            </c:manualLayout>
          </c:layout>
          <c:overlay val="0"/>
        </c:title>
        <c:numFmt formatCode="General" sourceLinked="1"/>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685824431"/>
        <c:crosses val="autoZero"/>
        <c:crossBetween val="between"/>
        <c:majorUnit val="1"/>
      </c:valAx>
    </c:plotArea>
    <c:plotVisOnly val="1"/>
    <c:dispBlanksAs val="gap"/>
    <c:showDLblsOverMax val="0"/>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169072615923004E-2"/>
          <c:y val="2.6359205099362581E-2"/>
          <c:w val="0.87051268591426068"/>
          <c:h val="0.88668978877640292"/>
        </c:manualLayout>
      </c:layout>
      <c:lineChart>
        <c:grouping val="standard"/>
        <c:varyColors val="0"/>
        <c:ser>
          <c:idx val="1"/>
          <c:order val="0"/>
          <c:tx>
            <c:strRef>
              <c:f>'Figure 7'!$B$26</c:f>
              <c:strCache>
                <c:ptCount val="1"/>
                <c:pt idx="0">
                  <c:v>Share</c:v>
                </c:pt>
              </c:strCache>
            </c:strRef>
          </c:tx>
          <c:spPr>
            <a:ln w="25400" cap="rnd">
              <a:solidFill>
                <a:srgbClr val="800000"/>
              </a:solidFill>
              <a:round/>
            </a:ln>
            <a:effectLst/>
          </c:spPr>
          <c:marker>
            <c:symbol val="none"/>
          </c:marker>
          <c:cat>
            <c:numRef>
              <c:f>'Figure 7'!$A$27:$A$56</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'Figure 7'!$B$27:$B$56</c:f>
              <c:numCache>
                <c:formatCode>0.00%</c:formatCode>
                <c:ptCount val="30"/>
                <c:pt idx="0">
                  <c:v>0.35195285081863403</c:v>
                </c:pt>
                <c:pt idx="1">
                  <c:v>0.34397462010383606</c:v>
                </c:pt>
                <c:pt idx="2">
                  <c:v>0.33325114846229553</c:v>
                </c:pt>
                <c:pt idx="3">
                  <c:v>0.32901796698570251</c:v>
                </c:pt>
                <c:pt idx="4">
                  <c:v>0.3280385434627533</c:v>
                </c:pt>
                <c:pt idx="5">
                  <c:v>0.33012115955352783</c:v>
                </c:pt>
                <c:pt idx="6">
                  <c:v>0.32721972465515137</c:v>
                </c:pt>
                <c:pt idx="7">
                  <c:v>0.33130279183387756</c:v>
                </c:pt>
                <c:pt idx="8">
                  <c:v>0.32619702816009521</c:v>
                </c:pt>
                <c:pt idx="9">
                  <c:v>0.32206863164901733</c:v>
                </c:pt>
                <c:pt idx="10">
                  <c:v>0.32218387722969055</c:v>
                </c:pt>
                <c:pt idx="11">
                  <c:v>0.31455418467521667</c:v>
                </c:pt>
                <c:pt idx="12">
                  <c:v>0.30599361658096313</c:v>
                </c:pt>
                <c:pt idx="13">
                  <c:v>0.29959672689437866</c:v>
                </c:pt>
                <c:pt idx="14">
                  <c:v>0.2986299991607666</c:v>
                </c:pt>
                <c:pt idx="15">
                  <c:v>0.2982475757598877</c:v>
                </c:pt>
                <c:pt idx="16">
                  <c:v>0.30080199241638184</c:v>
                </c:pt>
                <c:pt idx="17">
                  <c:v>0.29940107464790344</c:v>
                </c:pt>
                <c:pt idx="18">
                  <c:v>0.29465866088867188</c:v>
                </c:pt>
                <c:pt idx="19">
                  <c:v>0.27571925520896912</c:v>
                </c:pt>
                <c:pt idx="20">
                  <c:v>0.26748669147491455</c:v>
                </c:pt>
                <c:pt idx="21">
                  <c:v>0.26852187514305115</c:v>
                </c:pt>
                <c:pt idx="22">
                  <c:v>0.26936975121498108</c:v>
                </c:pt>
                <c:pt idx="23">
                  <c:v>0.26934060454368591</c:v>
                </c:pt>
                <c:pt idx="24">
                  <c:v>0.27273395657539368</c:v>
                </c:pt>
                <c:pt idx="25">
                  <c:v>0.27416679263114929</c:v>
                </c:pt>
                <c:pt idx="26">
                  <c:v>0.27259612083435059</c:v>
                </c:pt>
                <c:pt idx="27">
                  <c:v>0.27268493175506592</c:v>
                </c:pt>
                <c:pt idx="28">
                  <c:v>0.27336445450782776</c:v>
                </c:pt>
                <c:pt idx="29">
                  <c:v>0.27646699547767639</c:v>
                </c:pt>
              </c:numCache>
            </c:numRef>
          </c:val>
          <c:smooth val="0"/>
          <c:extLst>
            <c:ext xmlns:c16="http://schemas.microsoft.com/office/drawing/2014/chart" uri="{C3380CC4-5D6E-409C-BE32-E72D297353CC}">
              <c16:uniqueId val="{00000000-FFD4-4C01-A9DF-752D7B6A2333}"/>
            </c:ext>
          </c:extLst>
        </c:ser>
        <c:dLbls>
          <c:showLegendKey val="0"/>
          <c:showVal val="0"/>
          <c:showCatName val="0"/>
          <c:showSerName val="0"/>
          <c:showPercent val="0"/>
          <c:showBubbleSize val="0"/>
        </c:dLbls>
        <c:smooth val="0"/>
        <c:axId val="2093106224"/>
        <c:axId val="2090105568"/>
      </c:lineChart>
      <c:catAx>
        <c:axId val="2093106224"/>
        <c:scaling>
          <c:orientation val="minMax"/>
        </c:scaling>
        <c:delete val="0"/>
        <c:axPos val="b"/>
        <c:numFmt formatCode="General" sourceLinked="1"/>
        <c:majorTickMark val="out"/>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090105568"/>
        <c:crosses val="autoZero"/>
        <c:auto val="1"/>
        <c:lblAlgn val="ctr"/>
        <c:lblOffset val="100"/>
        <c:tickLblSkip val="4"/>
        <c:tickMarkSkip val="4"/>
        <c:noMultiLvlLbl val="0"/>
      </c:catAx>
      <c:valAx>
        <c:axId val="2090105568"/>
        <c:scaling>
          <c:orientation val="minMax"/>
          <c:max val="0.4"/>
          <c:min val="0.25"/>
        </c:scaling>
        <c:delete val="0"/>
        <c:axPos val="l"/>
        <c:majorGridlines>
          <c:spPr>
            <a:ln w="3175" cap="flat" cmpd="sng" algn="ctr">
              <a:solidFill>
                <a:schemeClr val="bg1">
                  <a:lumMod val="50000"/>
                </a:schemeClr>
              </a:solidFill>
              <a:round/>
            </a:ln>
            <a:effectLst/>
          </c:spPr>
        </c:majorGridlines>
        <c:numFmt formatCode="0%"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093106224"/>
        <c:crosses val="autoZero"/>
        <c:crossBetween val="between"/>
        <c:majorUnit val="5.000000000000001E-2"/>
        <c:minorUnit val="5.000000000000001E-3"/>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5</xdr:col>
      <xdr:colOff>1014133</xdr:colOff>
      <xdr:row>26</xdr:row>
      <xdr:rowOff>6724</xdr:rowOff>
    </xdr:from>
    <xdr:to>
      <xdr:col>7</xdr:col>
      <xdr:colOff>1843368</xdr:colOff>
      <xdr:row>36</xdr:row>
      <xdr:rowOff>105336</xdr:rowOff>
    </xdr:to>
    <xdr:graphicFrame macro="">
      <xdr:nvGraphicFramePr>
        <xdr:cNvPr id="3" name="Chart 2">
          <a:extLst>
            <a:ext uri="{FF2B5EF4-FFF2-40B4-BE49-F238E27FC236}">
              <a16:creationId xmlns:a16="http://schemas.microsoft.com/office/drawing/2014/main" id="{13BFD523-05F5-4F21-89AA-48BABB2C366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59765</xdr:colOff>
      <xdr:row>38</xdr:row>
      <xdr:rowOff>70223</xdr:rowOff>
    </xdr:from>
    <xdr:to>
      <xdr:col>7</xdr:col>
      <xdr:colOff>1553882</xdr:colOff>
      <xdr:row>54</xdr:row>
      <xdr:rowOff>162859</xdr:rowOff>
    </xdr:to>
    <xdr:graphicFrame macro="">
      <xdr:nvGraphicFramePr>
        <xdr:cNvPr id="2" name="Chart 1">
          <a:extLst>
            <a:ext uri="{FF2B5EF4-FFF2-40B4-BE49-F238E27FC236}">
              <a16:creationId xmlns:a16="http://schemas.microsoft.com/office/drawing/2014/main" id="{9571D21D-E4C1-31F5-76B9-A8913FFF899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4762</xdr:colOff>
      <xdr:row>2</xdr:row>
      <xdr:rowOff>22225</xdr:rowOff>
    </xdr:from>
    <xdr:to>
      <xdr:col>6</xdr:col>
      <xdr:colOff>370522</xdr:colOff>
      <xdr:row>17</xdr:row>
      <xdr:rowOff>174625</xdr:rowOff>
    </xdr:to>
    <xdr:graphicFrame macro="">
      <xdr:nvGraphicFramePr>
        <xdr:cNvPr id="2" name="Chart 1">
          <a:extLst>
            <a:ext uri="{FF2B5EF4-FFF2-40B4-BE49-F238E27FC236}">
              <a16:creationId xmlns:a16="http://schemas.microsoft.com/office/drawing/2014/main" id="{471ED975-1162-E34D-B01E-18D0173D96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20320</xdr:colOff>
      <xdr:row>2</xdr:row>
      <xdr:rowOff>33020</xdr:rowOff>
    </xdr:from>
    <xdr:to>
      <xdr:col>3</xdr:col>
      <xdr:colOff>1239520</xdr:colOff>
      <xdr:row>17</xdr:row>
      <xdr:rowOff>185420</xdr:rowOff>
    </xdr:to>
    <xdr:graphicFrame macro="">
      <xdr:nvGraphicFramePr>
        <xdr:cNvPr id="4" name="Chart 3">
          <a:extLst>
            <a:ext uri="{FF2B5EF4-FFF2-40B4-BE49-F238E27FC236}">
              <a16:creationId xmlns:a16="http://schemas.microsoft.com/office/drawing/2014/main" id="{EBDBBAB0-821A-41EC-BC44-00E19A9061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5</xdr:col>
      <xdr:colOff>28574</xdr:colOff>
      <xdr:row>4</xdr:row>
      <xdr:rowOff>52387</xdr:rowOff>
    </xdr:from>
    <xdr:to>
      <xdr:col>13</xdr:col>
      <xdr:colOff>609599</xdr:colOff>
      <xdr:row>24</xdr:row>
      <xdr:rowOff>9525</xdr:rowOff>
    </xdr:to>
    <xdr:graphicFrame macro="">
      <xdr:nvGraphicFramePr>
        <xdr:cNvPr id="2" name="Chart 1">
          <a:extLst>
            <a:ext uri="{FF2B5EF4-FFF2-40B4-BE49-F238E27FC236}">
              <a16:creationId xmlns:a16="http://schemas.microsoft.com/office/drawing/2014/main" id="{58EB2DEF-8451-4844-811B-E1B99DE214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2</xdr:row>
      <xdr:rowOff>49212</xdr:rowOff>
    </xdr:from>
    <xdr:to>
      <xdr:col>6</xdr:col>
      <xdr:colOff>533400</xdr:colOff>
      <xdr:row>19</xdr:row>
      <xdr:rowOff>11112</xdr:rowOff>
    </xdr:to>
    <xdr:graphicFrame macro="">
      <xdr:nvGraphicFramePr>
        <xdr:cNvPr id="2" name="Chart 1">
          <a:extLst>
            <a:ext uri="{FF2B5EF4-FFF2-40B4-BE49-F238E27FC236}">
              <a16:creationId xmlns:a16="http://schemas.microsoft.com/office/drawing/2014/main" id="{9EF869AD-3A24-4DC9-AE11-78F7BDDE91A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2</xdr:row>
      <xdr:rowOff>57150</xdr:rowOff>
    </xdr:from>
    <xdr:to>
      <xdr:col>3</xdr:col>
      <xdr:colOff>1046480</xdr:colOff>
      <xdr:row>18</xdr:row>
      <xdr:rowOff>6350</xdr:rowOff>
    </xdr:to>
    <xdr:graphicFrame macro="">
      <xdr:nvGraphicFramePr>
        <xdr:cNvPr id="2" name="Chart 1">
          <a:extLst>
            <a:ext uri="{FF2B5EF4-FFF2-40B4-BE49-F238E27FC236}">
              <a16:creationId xmlns:a16="http://schemas.microsoft.com/office/drawing/2014/main" id="{AA381339-F24B-40BD-8CF3-9E90D8C811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2</xdr:row>
      <xdr:rowOff>30797</xdr:rowOff>
    </xdr:from>
    <xdr:to>
      <xdr:col>3</xdr:col>
      <xdr:colOff>482600</xdr:colOff>
      <xdr:row>20</xdr:row>
      <xdr:rowOff>5397</xdr:rowOff>
    </xdr:to>
    <xdr:graphicFrame macro="">
      <xdr:nvGraphicFramePr>
        <xdr:cNvPr id="2" name="Chart 1">
          <a:extLst>
            <a:ext uri="{FF2B5EF4-FFF2-40B4-BE49-F238E27FC236}">
              <a16:creationId xmlns:a16="http://schemas.microsoft.com/office/drawing/2014/main" id="{976EDAB7-1D18-4E83-B0B6-983DA77944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38100</xdr:rowOff>
    </xdr:from>
    <xdr:to>
      <xdr:col>5</xdr:col>
      <xdr:colOff>469900</xdr:colOff>
      <xdr:row>17</xdr:row>
      <xdr:rowOff>190500</xdr:rowOff>
    </xdr:to>
    <xdr:graphicFrame macro="">
      <xdr:nvGraphicFramePr>
        <xdr:cNvPr id="2" name="Chart 1">
          <a:extLst>
            <a:ext uri="{FF2B5EF4-FFF2-40B4-BE49-F238E27FC236}">
              <a16:creationId xmlns:a16="http://schemas.microsoft.com/office/drawing/2014/main" id="{1C8455FD-4C5E-4789-91E7-9F8C5831BC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65405</xdr:rowOff>
    </xdr:from>
    <xdr:to>
      <xdr:col>4</xdr:col>
      <xdr:colOff>254000</xdr:colOff>
      <xdr:row>18</xdr:row>
      <xdr:rowOff>177165</xdr:rowOff>
    </xdr:to>
    <xdr:graphicFrame macro="">
      <xdr:nvGraphicFramePr>
        <xdr:cNvPr id="2" name="Chart 1">
          <a:extLst>
            <a:ext uri="{FF2B5EF4-FFF2-40B4-BE49-F238E27FC236}">
              <a16:creationId xmlns:a16="http://schemas.microsoft.com/office/drawing/2014/main" id="{D900AF6C-08A6-47CD-84D8-796A76B9DA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25400</xdr:rowOff>
    </xdr:from>
    <xdr:to>
      <xdr:col>5</xdr:col>
      <xdr:colOff>685800</xdr:colOff>
      <xdr:row>17</xdr:row>
      <xdr:rowOff>177800</xdr:rowOff>
    </xdr:to>
    <xdr:graphicFrame macro="">
      <xdr:nvGraphicFramePr>
        <xdr:cNvPr id="4" name="Chart 3">
          <a:extLst>
            <a:ext uri="{FF2B5EF4-FFF2-40B4-BE49-F238E27FC236}">
              <a16:creationId xmlns:a16="http://schemas.microsoft.com/office/drawing/2014/main" id="{C7E643C1-F054-49C0-94DA-C3CD9F4AA5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28575</xdr:colOff>
      <xdr:row>2</xdr:row>
      <xdr:rowOff>15875</xdr:rowOff>
    </xdr:from>
    <xdr:to>
      <xdr:col>5</xdr:col>
      <xdr:colOff>48895</xdr:colOff>
      <xdr:row>17</xdr:row>
      <xdr:rowOff>168275</xdr:rowOff>
    </xdr:to>
    <xdr:graphicFrame macro="">
      <xdr:nvGraphicFramePr>
        <xdr:cNvPr id="2" name="Chart 1">
          <a:extLst>
            <a:ext uri="{FF2B5EF4-FFF2-40B4-BE49-F238E27FC236}">
              <a16:creationId xmlns:a16="http://schemas.microsoft.com/office/drawing/2014/main" id="{25703ACB-96A0-40FE-8D80-C8444909CB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635</xdr:colOff>
      <xdr:row>2</xdr:row>
      <xdr:rowOff>5715</xdr:rowOff>
    </xdr:from>
    <xdr:to>
      <xdr:col>6</xdr:col>
      <xdr:colOff>203835</xdr:colOff>
      <xdr:row>17</xdr:row>
      <xdr:rowOff>158115</xdr:rowOff>
    </xdr:to>
    <xdr:graphicFrame macro="">
      <xdr:nvGraphicFramePr>
        <xdr:cNvPr id="3" name="Chart 2">
          <a:extLst>
            <a:ext uri="{FF2B5EF4-FFF2-40B4-BE49-F238E27FC236}">
              <a16:creationId xmlns:a16="http://schemas.microsoft.com/office/drawing/2014/main" id="{DF78F621-1C30-EEA6-7E91-61F5E5E55C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xdr:row>
      <xdr:rowOff>15875</xdr:rowOff>
    </xdr:from>
    <xdr:to>
      <xdr:col>6</xdr:col>
      <xdr:colOff>533400</xdr:colOff>
      <xdr:row>17</xdr:row>
      <xdr:rowOff>168275</xdr:rowOff>
    </xdr:to>
    <xdr:graphicFrame macro="">
      <xdr:nvGraphicFramePr>
        <xdr:cNvPr id="2" name="Chart 1">
          <a:extLst>
            <a:ext uri="{FF2B5EF4-FFF2-40B4-BE49-F238E27FC236}">
              <a16:creationId xmlns:a16="http://schemas.microsoft.com/office/drawing/2014/main" id="{6E5C8036-8B08-4A52-8419-D8DFB5A1E5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14287</xdr:colOff>
      <xdr:row>2</xdr:row>
      <xdr:rowOff>25400</xdr:rowOff>
    </xdr:from>
    <xdr:to>
      <xdr:col>6</xdr:col>
      <xdr:colOff>547687</xdr:colOff>
      <xdr:row>18</xdr:row>
      <xdr:rowOff>190500</xdr:rowOff>
    </xdr:to>
    <xdr:graphicFrame macro="">
      <xdr:nvGraphicFramePr>
        <xdr:cNvPr id="2" name="Chart 1">
          <a:extLst>
            <a:ext uri="{FF2B5EF4-FFF2-40B4-BE49-F238E27FC236}">
              <a16:creationId xmlns:a16="http://schemas.microsoft.com/office/drawing/2014/main" id="{FA6B1B91-393E-4998-9206-474D993136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xdr:row>
      <xdr:rowOff>66319</xdr:rowOff>
    </xdr:from>
    <xdr:to>
      <xdr:col>6</xdr:col>
      <xdr:colOff>299720</xdr:colOff>
      <xdr:row>18</xdr:row>
      <xdr:rowOff>5359</xdr:rowOff>
    </xdr:to>
    <xdr:graphicFrame macro="">
      <xdr:nvGraphicFramePr>
        <xdr:cNvPr id="2" name="Chart 1">
          <a:extLst>
            <a:ext uri="{FF2B5EF4-FFF2-40B4-BE49-F238E27FC236}">
              <a16:creationId xmlns:a16="http://schemas.microsoft.com/office/drawing/2014/main" id="{EE56FA66-38A7-42D3-A1D7-92ABFDCF84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2" Type="http://schemas.openxmlformats.org/officeDocument/2006/relationships/hyperlink" Target="https://assets.aeaweb.org/asset-server/files/10939.pdf" TargetMode="External"/><Relationship Id="rId1" Type="http://schemas.openxmlformats.org/officeDocument/2006/relationships/hyperlink" Target="https://www.jstor.org/stable/pdf/26817918.pdf?refreqid=excelsior%3A5ef92e08819ff3d3c9e121ac10d83299&amp;ab_segments=&amp;origin=&amp;initiator="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7"/>
  <sheetViews>
    <sheetView zoomScale="85" zoomScaleNormal="85" workbookViewId="0">
      <selection activeCell="D16" sqref="D16"/>
    </sheetView>
  </sheetViews>
  <sheetFormatPr baseColWidth="10" defaultColWidth="8.83203125" defaultRowHeight="15"/>
  <cols>
    <col min="1" max="1" width="12" bestFit="1" customWidth="1"/>
    <col min="2" max="2" width="15.6640625" bestFit="1" customWidth="1"/>
    <col min="3" max="5" width="15.6640625" customWidth="1"/>
    <col min="6" max="6" width="15.6640625" bestFit="1" customWidth="1"/>
    <col min="7" max="7" width="40.33203125" bestFit="1" customWidth="1"/>
    <col min="8" max="8" width="29" customWidth="1"/>
    <col min="9" max="9" width="27" customWidth="1"/>
    <col min="10" max="10" width="30" customWidth="1"/>
    <col min="11" max="11" width="31.83203125" customWidth="1"/>
    <col min="12" max="12" width="17.33203125" customWidth="1"/>
    <col min="13" max="18" width="13.6640625" customWidth="1"/>
  </cols>
  <sheetData>
    <row r="1" spans="1:18">
      <c r="A1" t="s">
        <v>28</v>
      </c>
      <c r="B1" t="s">
        <v>31</v>
      </c>
      <c r="D1" t="s">
        <v>2</v>
      </c>
      <c r="G1" t="s">
        <v>36</v>
      </c>
    </row>
    <row r="2" spans="1:18">
      <c r="A2">
        <v>2010</v>
      </c>
      <c r="B2">
        <f>G2*D2</f>
        <v>5.7941565270636869E-3</v>
      </c>
      <c r="C2">
        <f>B2*100</f>
        <v>0.57941565270636874</v>
      </c>
      <c r="D2">
        <v>1.0075371712446213E-2</v>
      </c>
      <c r="E2">
        <f>D2*100</f>
        <v>1.0075371712446213</v>
      </c>
      <c r="F2">
        <v>1.9585056704469649E-2</v>
      </c>
      <c r="G2">
        <v>0.57508116746760862</v>
      </c>
    </row>
    <row r="3" spans="1:18">
      <c r="A3">
        <v>2011</v>
      </c>
      <c r="B3">
        <f t="shared" ref="B3:B11" si="0">G3*D3</f>
        <v>5.6080431842217516E-3</v>
      </c>
      <c r="C3">
        <f t="shared" ref="C3:C11" si="1">B3*100</f>
        <v>0.56080431842217515</v>
      </c>
      <c r="D3">
        <v>1.0634970851242542E-2</v>
      </c>
      <c r="E3">
        <f t="shared" ref="E3:E11" si="2">D3*100</f>
        <v>1.0634970851242542</v>
      </c>
      <c r="F3">
        <v>1.9209616328132662E-2</v>
      </c>
      <c r="G3">
        <v>0.52732097366929154</v>
      </c>
    </row>
    <row r="4" spans="1:18">
      <c r="A4">
        <v>2012</v>
      </c>
      <c r="B4">
        <f t="shared" si="0"/>
        <v>5.3564640634275159E-3</v>
      </c>
      <c r="C4">
        <f t="shared" si="1"/>
        <v>0.53564640634275162</v>
      </c>
      <c r="D4">
        <v>1.0126677341759205E-2</v>
      </c>
      <c r="E4">
        <f t="shared" si="2"/>
        <v>1.0126677341759205</v>
      </c>
      <c r="F4">
        <v>1.8949166327775518E-2</v>
      </c>
      <c r="G4">
        <v>0.52894586078487538</v>
      </c>
    </row>
    <row r="5" spans="1:18">
      <c r="A5">
        <v>2013</v>
      </c>
      <c r="B5">
        <f t="shared" si="0"/>
        <v>4.8256003874232586E-3</v>
      </c>
      <c r="C5">
        <f t="shared" si="1"/>
        <v>0.48256003874232584</v>
      </c>
      <c r="D5">
        <v>9.4543816521763802E-3</v>
      </c>
      <c r="E5">
        <f t="shared" si="2"/>
        <v>0.94543816521763802</v>
      </c>
      <c r="F5">
        <v>1.7630908681454796E-2</v>
      </c>
      <c r="G5">
        <v>0.51040888393927009</v>
      </c>
    </row>
    <row r="6" spans="1:18">
      <c r="A6">
        <v>2014</v>
      </c>
      <c r="B6">
        <f t="shared" si="0"/>
        <v>4.2981993286350774E-3</v>
      </c>
      <c r="C6">
        <f t="shared" si="1"/>
        <v>0.42981993286350773</v>
      </c>
      <c r="D6">
        <v>8.9404936879873276E-3</v>
      </c>
      <c r="E6">
        <f t="shared" si="2"/>
        <v>0.89404936879873276</v>
      </c>
      <c r="F6">
        <v>1.6887151664611591E-2</v>
      </c>
      <c r="G6">
        <v>0.48075637415976774</v>
      </c>
    </row>
    <row r="7" spans="1:18">
      <c r="A7">
        <v>2015</v>
      </c>
      <c r="B7">
        <f t="shared" si="0"/>
        <v>4.0542381463624846E-3</v>
      </c>
      <c r="C7">
        <f t="shared" si="1"/>
        <v>0.40542381463624844</v>
      </c>
      <c r="D7">
        <v>8.6267944425344467E-3</v>
      </c>
      <c r="E7">
        <f t="shared" si="2"/>
        <v>0.86267944425344467</v>
      </c>
      <c r="F7">
        <v>1.5959443083666366E-2</v>
      </c>
      <c r="G7">
        <v>0.46995882113210513</v>
      </c>
    </row>
    <row r="8" spans="1:18">
      <c r="A8">
        <v>2016</v>
      </c>
      <c r="B8">
        <f t="shared" si="0"/>
        <v>3.8601806754314156E-3</v>
      </c>
      <c r="C8">
        <f t="shared" si="1"/>
        <v>0.38601806754314155</v>
      </c>
      <c r="D8">
        <v>8.3220638334751129E-3</v>
      </c>
      <c r="E8">
        <f t="shared" si="2"/>
        <v>0.83220638334751129</v>
      </c>
      <c r="F8">
        <v>1.5283944645976088E-2</v>
      </c>
      <c r="G8">
        <v>0.46384896254989288</v>
      </c>
    </row>
    <row r="9" spans="1:18">
      <c r="A9">
        <v>2017</v>
      </c>
      <c r="B9">
        <f t="shared" si="0"/>
        <v>3.8913615741833153E-3</v>
      </c>
      <c r="C9">
        <f t="shared" si="1"/>
        <v>0.38913615741833152</v>
      </c>
      <c r="D9">
        <v>7.6779709197580814E-3</v>
      </c>
      <c r="E9">
        <f t="shared" si="2"/>
        <v>0.76779709197580814</v>
      </c>
      <c r="F9">
        <v>1.4301928880724315E-2</v>
      </c>
      <c r="G9">
        <v>0.50682160884062388</v>
      </c>
    </row>
    <row r="10" spans="1:18">
      <c r="A10">
        <v>2018</v>
      </c>
      <c r="B10">
        <f t="shared" si="0"/>
        <v>3.7395625469126004E-3</v>
      </c>
      <c r="C10">
        <f t="shared" si="1"/>
        <v>0.37395625469126004</v>
      </c>
      <c r="D10">
        <v>7.1338084526360035E-3</v>
      </c>
      <c r="E10">
        <f t="shared" si="2"/>
        <v>0.71338084526360035</v>
      </c>
      <c r="F10">
        <v>1.3560212563019486E-2</v>
      </c>
      <c r="G10">
        <v>0.5242028254250084</v>
      </c>
    </row>
    <row r="11" spans="1:18">
      <c r="A11">
        <v>2019</v>
      </c>
      <c r="B11">
        <f t="shared" si="0"/>
        <v>3.6532507288094258E-3</v>
      </c>
      <c r="C11">
        <f t="shared" si="1"/>
        <v>0.36532507288094257</v>
      </c>
      <c r="D11">
        <v>7.1727754548192024E-3</v>
      </c>
      <c r="E11">
        <f t="shared" si="2"/>
        <v>0.71727754548192024</v>
      </c>
      <c r="F11">
        <v>1.3083906616936041E-2</v>
      </c>
      <c r="G11">
        <v>0.50932177534637602</v>
      </c>
      <c r="I11">
        <f>B11/B2-1</f>
        <v>-0.36949395278750108</v>
      </c>
    </row>
    <row r="12" spans="1:18">
      <c r="F12">
        <v>1.191695725968215E-2</v>
      </c>
    </row>
    <row r="13" spans="1:18" ht="16">
      <c r="M13" s="17"/>
    </row>
    <row r="14" spans="1:18" ht="15.75" customHeight="1">
      <c r="B14" t="s">
        <v>30</v>
      </c>
      <c r="C14" t="s">
        <v>32</v>
      </c>
      <c r="D14" t="s">
        <v>29</v>
      </c>
      <c r="E14" t="s">
        <v>33</v>
      </c>
      <c r="F14" t="s">
        <v>37</v>
      </c>
      <c r="G14" t="s">
        <v>38</v>
      </c>
      <c r="H14" t="s">
        <v>39</v>
      </c>
      <c r="J14" t="s">
        <v>40</v>
      </c>
      <c r="K14" t="s">
        <v>41</v>
      </c>
      <c r="M14" s="17"/>
      <c r="N14" s="15"/>
      <c r="O14" s="15"/>
      <c r="P14" s="2"/>
      <c r="Q14" s="2"/>
      <c r="R14" s="2"/>
    </row>
    <row r="15" spans="1:18" ht="33.75" customHeight="1">
      <c r="A15">
        <v>2010</v>
      </c>
      <c r="B15">
        <v>9.647756814956665E-2</v>
      </c>
      <c r="C15">
        <v>0</v>
      </c>
      <c r="E15">
        <v>0</v>
      </c>
      <c r="F15">
        <f>E2</f>
        <v>1.0075371712446213</v>
      </c>
      <c r="G15">
        <f>C2</f>
        <v>0.57941565270636874</v>
      </c>
      <c r="H15">
        <v>0</v>
      </c>
      <c r="I15">
        <f>(H15*100)*-1</f>
        <v>0</v>
      </c>
      <c r="J15">
        <f>G15+I15</f>
        <v>0.57941565270636874</v>
      </c>
      <c r="K15">
        <f>$C$2</f>
        <v>0.57941565270636874</v>
      </c>
      <c r="M15" s="17"/>
      <c r="N15" s="15"/>
      <c r="O15" s="15"/>
      <c r="P15" s="15"/>
      <c r="Q15" s="15"/>
      <c r="R15" s="15"/>
    </row>
    <row r="16" spans="1:18" ht="16">
      <c r="A16">
        <v>2011</v>
      </c>
      <c r="B16">
        <v>9.0930424630641937E-2</v>
      </c>
      <c r="C16">
        <f>(B16-$B$15)*100</f>
        <v>-0.55471435189247131</v>
      </c>
      <c r="D16" s="1">
        <v>3.6999999999999998E-2</v>
      </c>
      <c r="E16">
        <f t="shared" ref="E16:E24" si="3">D16*C16</f>
        <v>-2.0524431020021439E-2</v>
      </c>
      <c r="F16">
        <f>$F$15+E16</f>
        <v>0.98701274022459984</v>
      </c>
      <c r="G16">
        <f>F16*0.575</f>
        <v>0.56753232562914491</v>
      </c>
      <c r="H16">
        <v>4.4887355941351133E-5</v>
      </c>
      <c r="I16">
        <f t="shared" ref="I16:I24" si="4">(H16*100)*-1</f>
        <v>-4.4887355941351133E-3</v>
      </c>
      <c r="J16">
        <f t="shared" ref="J16:J24" si="5">G16+I16</f>
        <v>0.56304359003500981</v>
      </c>
      <c r="K16">
        <f t="shared" ref="K16:K24" si="6">$C$2</f>
        <v>0.57941565270636874</v>
      </c>
      <c r="M16" s="2"/>
      <c r="N16" s="18"/>
      <c r="O16" s="18"/>
      <c r="P16" s="18"/>
      <c r="Q16" s="18"/>
      <c r="R16" s="18"/>
    </row>
    <row r="17" spans="1:18" ht="16">
      <c r="A17">
        <v>2012</v>
      </c>
      <c r="B17">
        <v>8.1808827817440033E-2</v>
      </c>
      <c r="C17">
        <f t="shared" ref="C17:C24" si="7">(B17-$B$15)*100</f>
        <v>-1.4668740332126617</v>
      </c>
      <c r="D17" s="1">
        <v>3.6999999999999998E-2</v>
      </c>
      <c r="E17">
        <f t="shared" si="3"/>
        <v>-5.4274339228868484E-2</v>
      </c>
      <c r="F17">
        <f t="shared" ref="F17:F24" si="8">$F$15+E17</f>
        <v>0.95326283201575279</v>
      </c>
      <c r="G17">
        <f t="shared" ref="G17:G24" si="9">F17*0.575</f>
        <v>0.54812612840905783</v>
      </c>
      <c r="H17">
        <v>7.4161718511797528E-5</v>
      </c>
      <c r="I17">
        <f t="shared" si="4"/>
        <v>-7.4161718511797526E-3</v>
      </c>
      <c r="J17">
        <f t="shared" si="5"/>
        <v>0.54070995655787812</v>
      </c>
      <c r="K17">
        <f t="shared" si="6"/>
        <v>0.57941565270636874</v>
      </c>
      <c r="M17" s="2"/>
      <c r="N17" s="18"/>
      <c r="O17" s="18"/>
      <c r="P17" s="18"/>
      <c r="Q17" s="18"/>
      <c r="R17" s="18"/>
    </row>
    <row r="18" spans="1:18" ht="16">
      <c r="A18">
        <v>2013</v>
      </c>
      <c r="B18">
        <v>7.4922449886798859E-2</v>
      </c>
      <c r="C18">
        <f t="shared" si="7"/>
        <v>-2.1555118262767792</v>
      </c>
      <c r="D18" s="1">
        <v>3.6999999999999998E-2</v>
      </c>
      <c r="E18">
        <f t="shared" si="3"/>
        <v>-7.9753937572240821E-2</v>
      </c>
      <c r="F18">
        <f t="shared" si="8"/>
        <v>0.92778323367238047</v>
      </c>
      <c r="G18">
        <f t="shared" si="9"/>
        <v>0.53347535936161872</v>
      </c>
      <c r="H18">
        <v>1.1319420193905937E-4</v>
      </c>
      <c r="I18">
        <f t="shared" si="4"/>
        <v>-1.1319420193905937E-2</v>
      </c>
      <c r="J18">
        <f t="shared" si="5"/>
        <v>0.52215593916771275</v>
      </c>
      <c r="K18">
        <f t="shared" si="6"/>
        <v>0.57941565270636874</v>
      </c>
      <c r="M18" s="2"/>
      <c r="N18" s="18"/>
      <c r="O18" s="18"/>
      <c r="P18" s="18"/>
      <c r="Q18" s="18"/>
      <c r="R18" s="18"/>
    </row>
    <row r="19" spans="1:18" ht="16">
      <c r="A19">
        <v>2014</v>
      </c>
      <c r="B19">
        <v>6.4170114696025848E-2</v>
      </c>
      <c r="C19">
        <f t="shared" si="7"/>
        <v>-3.2307453453540802</v>
      </c>
      <c r="D19" s="1">
        <v>3.6999999999999998E-2</v>
      </c>
      <c r="E19">
        <f t="shared" si="3"/>
        <v>-0.11953757777810096</v>
      </c>
      <c r="F19">
        <f t="shared" si="8"/>
        <v>0.88799959346652035</v>
      </c>
      <c r="G19">
        <f t="shared" si="9"/>
        <v>0.51059976624324921</v>
      </c>
      <c r="H19">
        <v>1.1319420193905937E-4</v>
      </c>
      <c r="I19">
        <f t="shared" si="4"/>
        <v>-1.1319420193905937E-2</v>
      </c>
      <c r="J19">
        <f t="shared" si="5"/>
        <v>0.49928034604934329</v>
      </c>
      <c r="K19">
        <f t="shared" si="6"/>
        <v>0.57941565270636874</v>
      </c>
      <c r="M19" s="2"/>
      <c r="N19" s="18"/>
      <c r="O19" s="18"/>
      <c r="P19" s="18"/>
      <c r="Q19" s="18"/>
      <c r="R19" s="18"/>
    </row>
    <row r="20" spans="1:18" ht="16">
      <c r="A20">
        <v>2015</v>
      </c>
      <c r="B20">
        <v>5.4046005010604858E-2</v>
      </c>
      <c r="C20">
        <f t="shared" si="7"/>
        <v>-4.2431563138961792</v>
      </c>
      <c r="D20" s="1">
        <v>3.6999999999999998E-2</v>
      </c>
      <c r="E20">
        <f t="shared" si="3"/>
        <v>-0.15699678361415861</v>
      </c>
      <c r="F20">
        <f t="shared" si="8"/>
        <v>0.85054038763046269</v>
      </c>
      <c r="G20">
        <f t="shared" si="9"/>
        <v>0.48906072288751601</v>
      </c>
      <c r="H20">
        <v>1.1319420193905937E-4</v>
      </c>
      <c r="I20">
        <f t="shared" si="4"/>
        <v>-1.1319420193905937E-2</v>
      </c>
      <c r="J20">
        <f t="shared" si="5"/>
        <v>0.47774130269361009</v>
      </c>
      <c r="K20">
        <f t="shared" si="6"/>
        <v>0.57941565270636874</v>
      </c>
      <c r="M20" s="2"/>
      <c r="N20" s="18"/>
      <c r="O20" s="18"/>
      <c r="P20" s="18"/>
      <c r="Q20" s="18"/>
      <c r="R20" s="18"/>
    </row>
    <row r="21" spans="1:18" ht="16">
      <c r="A21">
        <v>2016</v>
      </c>
      <c r="B21">
        <v>4.8788096755743027E-2</v>
      </c>
      <c r="C21">
        <f t="shared" si="7"/>
        <v>-4.7689471393823624</v>
      </c>
      <c r="D21" s="1">
        <v>3.6999999999999998E-2</v>
      </c>
      <c r="E21">
        <f t="shared" si="3"/>
        <v>-0.17645104415714741</v>
      </c>
      <c r="F21">
        <f t="shared" si="8"/>
        <v>0.83108612708747387</v>
      </c>
      <c r="G21">
        <f t="shared" si="9"/>
        <v>0.47787452307529743</v>
      </c>
      <c r="H21">
        <v>1.1319420193905937E-4</v>
      </c>
      <c r="I21">
        <f t="shared" si="4"/>
        <v>-1.1319420193905937E-2</v>
      </c>
      <c r="J21">
        <f t="shared" si="5"/>
        <v>0.46655510288139151</v>
      </c>
      <c r="K21">
        <f t="shared" si="6"/>
        <v>0.57941565270636874</v>
      </c>
      <c r="M21" s="2"/>
      <c r="N21" s="18"/>
      <c r="O21" s="18"/>
      <c r="P21" s="18"/>
      <c r="Q21" s="18"/>
      <c r="R21" s="18"/>
    </row>
    <row r="22" spans="1:18" ht="16">
      <c r="A22">
        <v>2017</v>
      </c>
      <c r="B22">
        <v>4.4422611594200134E-2</v>
      </c>
      <c r="C22">
        <f t="shared" si="7"/>
        <v>-5.2054956555366516</v>
      </c>
      <c r="D22" s="1">
        <v>3.6999999999999998E-2</v>
      </c>
      <c r="E22">
        <f t="shared" si="3"/>
        <v>-0.19260333925485609</v>
      </c>
      <c r="F22">
        <f t="shared" si="8"/>
        <v>0.81493383198976521</v>
      </c>
      <c r="G22">
        <f t="shared" si="9"/>
        <v>0.46858695339411494</v>
      </c>
      <c r="H22">
        <v>1.1124257776769628E-4</v>
      </c>
      <c r="I22">
        <f t="shared" si="4"/>
        <v>-1.1124257776769628E-2</v>
      </c>
      <c r="J22">
        <f t="shared" si="5"/>
        <v>0.45746269561734532</v>
      </c>
      <c r="K22">
        <f t="shared" si="6"/>
        <v>0.57941565270636874</v>
      </c>
      <c r="M22" s="2"/>
      <c r="N22" s="18"/>
      <c r="O22" s="18"/>
      <c r="P22" s="18"/>
      <c r="Q22" s="18"/>
      <c r="R22" s="18"/>
    </row>
    <row r="23" spans="1:18" ht="16">
      <c r="A23">
        <v>2018</v>
      </c>
      <c r="B23">
        <v>3.9084307849407196E-2</v>
      </c>
      <c r="C23">
        <f t="shared" si="7"/>
        <v>-5.7393260300159454</v>
      </c>
      <c r="D23" s="1">
        <v>3.6999999999999998E-2</v>
      </c>
      <c r="E23">
        <f t="shared" si="3"/>
        <v>-0.21235506311058996</v>
      </c>
      <c r="F23">
        <f t="shared" si="8"/>
        <v>0.79518210813403134</v>
      </c>
      <c r="G23">
        <f t="shared" si="9"/>
        <v>0.45722971217706798</v>
      </c>
      <c r="H23">
        <v>1.1904907445314865E-4</v>
      </c>
      <c r="I23">
        <f t="shared" si="4"/>
        <v>-1.1904907445314864E-2</v>
      </c>
      <c r="J23">
        <f t="shared" si="5"/>
        <v>0.44532480473175312</v>
      </c>
      <c r="K23">
        <f t="shared" si="6"/>
        <v>0.57941565270636874</v>
      </c>
      <c r="M23" s="2"/>
      <c r="N23" s="18"/>
      <c r="O23" s="18"/>
      <c r="P23" s="18"/>
      <c r="Q23" s="18"/>
      <c r="R23" s="18"/>
    </row>
    <row r="24" spans="1:18" ht="16">
      <c r="A24">
        <v>2019</v>
      </c>
      <c r="B24">
        <v>3.6883696913719177E-2</v>
      </c>
      <c r="C24">
        <f t="shared" si="7"/>
        <v>-5.9593871235847473</v>
      </c>
      <c r="D24" s="1">
        <v>3.6999999999999998E-2</v>
      </c>
      <c r="E24">
        <f t="shared" si="3"/>
        <v>-0.22049732357263563</v>
      </c>
      <c r="F24">
        <f t="shared" si="8"/>
        <v>0.78703984767198565</v>
      </c>
      <c r="G24">
        <f t="shared" si="9"/>
        <v>0.4525479124113917</v>
      </c>
      <c r="H24">
        <v>1.1904907445314865E-4</v>
      </c>
      <c r="I24">
        <f t="shared" si="4"/>
        <v>-1.1904907445314864E-2</v>
      </c>
      <c r="J24">
        <f t="shared" si="5"/>
        <v>0.44064300496607683</v>
      </c>
      <c r="K24">
        <f t="shared" si="6"/>
        <v>0.57941565270636874</v>
      </c>
      <c r="M24" s="2"/>
      <c r="N24" s="18"/>
      <c r="O24" s="18"/>
      <c r="P24" s="18"/>
      <c r="Q24" s="18"/>
      <c r="R24" s="18"/>
    </row>
    <row r="25" spans="1:18" ht="16">
      <c r="M25" s="2"/>
      <c r="N25" s="2"/>
      <c r="O25" s="19"/>
      <c r="P25" s="19"/>
      <c r="Q25" s="19"/>
      <c r="R25" s="19"/>
    </row>
    <row r="26" spans="1:18" ht="16">
      <c r="B26" t="s">
        <v>42</v>
      </c>
      <c r="C26" t="s">
        <v>43</v>
      </c>
      <c r="D26" t="s">
        <v>44</v>
      </c>
      <c r="M26" s="2"/>
      <c r="N26" s="2"/>
      <c r="O26" s="2"/>
      <c r="P26" s="20"/>
      <c r="Q26" s="20"/>
      <c r="R26" s="20"/>
    </row>
    <row r="27" spans="1:18" ht="15" customHeight="1">
      <c r="A27">
        <v>2010</v>
      </c>
      <c r="M27" s="21"/>
      <c r="N27" s="21"/>
      <c r="O27" s="21"/>
      <c r="P27" s="21"/>
      <c r="Q27" s="21"/>
      <c r="R27" s="21"/>
    </row>
    <row r="28" spans="1:18">
      <c r="A28">
        <v>2011</v>
      </c>
      <c r="B28">
        <f>(K16-G16)/(K16-C3)</f>
        <v>0.63849947004155527</v>
      </c>
      <c r="C28">
        <f>1-(B28+D28)</f>
        <v>0.12031762895884623</v>
      </c>
      <c r="D28">
        <f>(G16-J16)/(K16-C3)</f>
        <v>0.24118290099959847</v>
      </c>
      <c r="M28" s="21"/>
      <c r="N28" s="21"/>
      <c r="O28" s="21"/>
      <c r="P28" s="21"/>
      <c r="Q28" s="21"/>
      <c r="R28" s="21"/>
    </row>
    <row r="29" spans="1:18">
      <c r="A29">
        <v>2012</v>
      </c>
      <c r="B29">
        <f t="shared" ref="B29:B36" si="10">(K17-G17)/(K17-C4)</f>
        <v>0.71487464137194079</v>
      </c>
      <c r="C29">
        <f t="shared" ref="C29:C36" si="11">1-(B29+D29)</f>
        <v>0.11568739779206116</v>
      </c>
      <c r="D29">
        <f t="shared" ref="D29:D36" si="12">(G17-J17)/(K17-C4)</f>
        <v>0.16943796083599807</v>
      </c>
      <c r="M29" s="21"/>
      <c r="N29" s="21"/>
      <c r="O29" s="21"/>
      <c r="P29" s="21"/>
      <c r="Q29" s="21"/>
      <c r="R29" s="21"/>
    </row>
    <row r="30" spans="1:18">
      <c r="A30">
        <v>2013</v>
      </c>
      <c r="B30">
        <f t="shared" si="10"/>
        <v>0.47431730040764697</v>
      </c>
      <c r="C30">
        <f t="shared" si="11"/>
        <v>0.40881368466764001</v>
      </c>
      <c r="D30">
        <f t="shared" si="12"/>
        <v>0.11686901492471299</v>
      </c>
      <c r="M30" s="21"/>
      <c r="N30" s="21"/>
      <c r="O30" s="21"/>
      <c r="P30" s="21"/>
      <c r="Q30" s="21"/>
      <c r="R30" s="21"/>
    </row>
    <row r="31" spans="1:18">
      <c r="A31">
        <v>2014</v>
      </c>
      <c r="B31">
        <f t="shared" si="10"/>
        <v>0.46001240232946111</v>
      </c>
      <c r="C31">
        <f t="shared" si="11"/>
        <v>0.46432085930532285</v>
      </c>
      <c r="D31">
        <f t="shared" si="12"/>
        <v>7.5666738365215994E-2</v>
      </c>
      <c r="M31" s="21"/>
      <c r="N31" s="21"/>
      <c r="O31" s="21"/>
      <c r="P31" s="21"/>
      <c r="Q31" s="21"/>
      <c r="R31" s="21"/>
    </row>
    <row r="32" spans="1:18">
      <c r="A32">
        <v>2015</v>
      </c>
      <c r="B32">
        <f t="shared" si="10"/>
        <v>0.51930556525553151</v>
      </c>
      <c r="C32">
        <f t="shared" si="11"/>
        <v>0.41563724401955593</v>
      </c>
      <c r="D32">
        <f t="shared" si="12"/>
        <v>6.5057190724912548E-2</v>
      </c>
      <c r="M32" s="21"/>
      <c r="N32" s="21"/>
      <c r="O32" s="21"/>
      <c r="P32" s="21"/>
      <c r="Q32" s="21"/>
      <c r="R32" s="21"/>
    </row>
    <row r="33" spans="1:18" ht="16" customHeight="1">
      <c r="A33">
        <v>2016</v>
      </c>
      <c r="B33">
        <f t="shared" si="10"/>
        <v>0.52503824980736336</v>
      </c>
      <c r="C33">
        <f t="shared" si="11"/>
        <v>0.4164324764979711</v>
      </c>
      <c r="D33">
        <f t="shared" si="12"/>
        <v>5.8529273694665561E-2</v>
      </c>
      <c r="M33" s="21"/>
      <c r="N33" s="21"/>
      <c r="O33" s="21"/>
      <c r="P33" s="21"/>
      <c r="Q33" s="21"/>
      <c r="R33" s="21"/>
    </row>
    <row r="34" spans="1:18">
      <c r="A34">
        <v>2017</v>
      </c>
      <c r="B34">
        <f t="shared" si="10"/>
        <v>0.58245214043944105</v>
      </c>
      <c r="C34">
        <f t="shared" si="11"/>
        <v>0.35908513471503534</v>
      </c>
      <c r="D34">
        <f t="shared" si="12"/>
        <v>5.8462724845523568E-2</v>
      </c>
      <c r="M34" s="21"/>
      <c r="N34" s="21"/>
      <c r="O34" s="21"/>
      <c r="P34" s="21"/>
      <c r="Q34" s="21"/>
      <c r="R34" s="21"/>
    </row>
    <row r="35" spans="1:18">
      <c r="A35">
        <v>2018</v>
      </c>
      <c r="B35">
        <f t="shared" si="10"/>
        <v>0.59469628408195607</v>
      </c>
      <c r="C35">
        <f t="shared" si="11"/>
        <v>0.3473608446727996</v>
      </c>
      <c r="D35">
        <f t="shared" si="12"/>
        <v>5.7942871245244373E-2</v>
      </c>
      <c r="M35" s="21"/>
      <c r="N35" s="21"/>
      <c r="O35" s="21"/>
      <c r="P35" s="21"/>
      <c r="Q35" s="21"/>
      <c r="R35" s="21"/>
    </row>
    <row r="36" spans="1:18">
      <c r="A36">
        <v>2019</v>
      </c>
      <c r="B36">
        <f t="shared" si="10"/>
        <v>0.59258908261366561</v>
      </c>
      <c r="C36">
        <f t="shared" si="11"/>
        <v>0.35180404549583666</v>
      </c>
      <c r="D36">
        <f t="shared" si="12"/>
        <v>5.5606871890497775E-2</v>
      </c>
    </row>
    <row r="37" spans="1:18">
      <c r="A37" s="16" t="s">
        <v>45</v>
      </c>
      <c r="B37">
        <f>AVERAGE(B28:B36)</f>
        <v>0.56686501514984022</v>
      </c>
      <c r="C37">
        <f>AVERAGE(C28:C36)</f>
        <v>0.3332732573472299</v>
      </c>
      <c r="D37">
        <f>AVERAGE(D28:D36)</f>
        <v>9.9861727502929931E-2</v>
      </c>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66940-53FA-4D82-847E-C24EFF6DB3CE}">
  <dimension ref="A1:J45"/>
  <sheetViews>
    <sheetView zoomScale="125" zoomScaleNormal="125" workbookViewId="0"/>
  </sheetViews>
  <sheetFormatPr baseColWidth="10" defaultColWidth="8.83203125" defaultRowHeight="15"/>
  <cols>
    <col min="1" max="1" width="8.83203125" style="73"/>
    <col min="2" max="2" width="11.83203125" customWidth="1"/>
  </cols>
  <sheetData>
    <row r="1" spans="1:10" ht="16">
      <c r="A1" s="17" t="s">
        <v>105</v>
      </c>
    </row>
    <row r="3" spans="1:10" ht="16">
      <c r="E3" s="39"/>
      <c r="F3" s="2"/>
      <c r="G3" s="2"/>
      <c r="H3" s="2"/>
      <c r="I3" s="2"/>
      <c r="J3" s="2"/>
    </row>
    <row r="4" spans="1:10" ht="16">
      <c r="E4" s="2"/>
      <c r="F4" s="2"/>
      <c r="G4" s="2"/>
      <c r="H4" s="2"/>
      <c r="I4" s="2"/>
      <c r="J4" s="2"/>
    </row>
    <row r="5" spans="1:10" ht="16">
      <c r="E5" s="2"/>
      <c r="F5" s="2"/>
      <c r="G5" s="2"/>
      <c r="H5" s="2"/>
      <c r="I5" s="2"/>
      <c r="J5" s="2"/>
    </row>
    <row r="6" spans="1:10" ht="16">
      <c r="E6" s="2"/>
      <c r="F6" s="2"/>
      <c r="G6" s="2"/>
      <c r="H6" s="2"/>
      <c r="I6" s="2"/>
      <c r="J6" s="2"/>
    </row>
    <row r="7" spans="1:10" ht="16">
      <c r="E7" s="2"/>
      <c r="F7" s="2"/>
      <c r="G7" s="2"/>
      <c r="H7" s="2"/>
      <c r="I7" s="2"/>
      <c r="J7" s="2"/>
    </row>
    <row r="8" spans="1:10" ht="16">
      <c r="E8" s="2"/>
      <c r="F8" s="2"/>
      <c r="G8" s="2"/>
      <c r="H8" s="2"/>
      <c r="I8" s="2"/>
      <c r="J8" s="2"/>
    </row>
    <row r="9" spans="1:10" ht="16">
      <c r="E9" s="2"/>
      <c r="F9" s="2"/>
      <c r="G9" s="2"/>
      <c r="H9" s="2"/>
      <c r="I9" s="2"/>
      <c r="J9" s="2"/>
    </row>
    <row r="10" spans="1:10" ht="16">
      <c r="E10" s="2"/>
      <c r="F10" s="2"/>
      <c r="G10" s="2"/>
      <c r="H10" s="2"/>
      <c r="I10" s="2"/>
      <c r="J10" s="2"/>
    </row>
    <row r="11" spans="1:10" ht="16">
      <c r="E11" s="2"/>
      <c r="F11" s="2"/>
      <c r="G11" s="2"/>
      <c r="H11" s="2"/>
      <c r="I11" s="2"/>
      <c r="J11" s="2"/>
    </row>
    <row r="12" spans="1:10" ht="16">
      <c r="E12" s="2"/>
      <c r="F12" s="2"/>
      <c r="G12" s="2"/>
      <c r="H12" s="2"/>
      <c r="I12" s="2"/>
      <c r="J12" s="2"/>
    </row>
    <row r="13" spans="1:10" ht="16">
      <c r="E13" s="2"/>
      <c r="F13" s="2"/>
      <c r="G13" s="2"/>
      <c r="H13" s="2"/>
      <c r="I13" s="2"/>
      <c r="J13" s="2"/>
    </row>
    <row r="14" spans="1:10" ht="16">
      <c r="E14" s="2"/>
      <c r="F14" s="2"/>
      <c r="G14" s="2"/>
      <c r="H14" s="2"/>
      <c r="I14" s="2"/>
      <c r="J14" s="2"/>
    </row>
    <row r="15" spans="1:10" ht="16">
      <c r="F15" s="2"/>
      <c r="G15" s="2"/>
      <c r="H15" s="2"/>
      <c r="I15" s="2"/>
      <c r="J15" s="2"/>
    </row>
    <row r="20" spans="1:5">
      <c r="A20" s="78" t="s">
        <v>106</v>
      </c>
    </row>
    <row r="21" spans="1:5">
      <c r="A21" s="34" t="s">
        <v>123</v>
      </c>
      <c r="E21" s="41"/>
    </row>
    <row r="22" spans="1:5">
      <c r="A22" s="36" t="s">
        <v>91</v>
      </c>
      <c r="E22" s="40"/>
    </row>
    <row r="25" spans="1:5" ht="17">
      <c r="A25" s="76" t="s">
        <v>59</v>
      </c>
      <c r="B25" s="77" t="s">
        <v>104</v>
      </c>
    </row>
    <row r="26" spans="1:5" ht="16">
      <c r="A26" s="58">
        <v>2001</v>
      </c>
      <c r="B26" s="74">
        <v>1337</v>
      </c>
    </row>
    <row r="27" spans="1:5" ht="16">
      <c r="A27" s="58">
        <v>2002</v>
      </c>
      <c r="B27" s="74">
        <v>1336</v>
      </c>
    </row>
    <row r="28" spans="1:5" ht="16">
      <c r="A28" s="58">
        <v>2003</v>
      </c>
      <c r="B28" s="74">
        <v>1329</v>
      </c>
    </row>
    <row r="29" spans="1:5" ht="16">
      <c r="A29" s="58">
        <v>2004</v>
      </c>
      <c r="B29" s="74">
        <v>1321</v>
      </c>
    </row>
    <row r="30" spans="1:5" ht="16">
      <c r="A30" s="58">
        <v>2005</v>
      </c>
      <c r="B30" s="74">
        <v>1318</v>
      </c>
    </row>
    <row r="31" spans="1:5" ht="16">
      <c r="A31" s="58">
        <v>2006</v>
      </c>
      <c r="B31" s="74">
        <v>1318</v>
      </c>
    </row>
    <row r="32" spans="1:5" ht="16">
      <c r="A32" s="58">
        <v>2007</v>
      </c>
      <c r="B32" s="74">
        <v>1294</v>
      </c>
    </row>
    <row r="33" spans="1:2" ht="16">
      <c r="A33" s="58">
        <v>2008</v>
      </c>
      <c r="B33" s="74">
        <v>1291</v>
      </c>
    </row>
    <row r="34" spans="1:2" ht="16">
      <c r="A34" s="58">
        <v>2009</v>
      </c>
      <c r="B34" s="74">
        <v>1289</v>
      </c>
    </row>
    <row r="35" spans="1:2" ht="16">
      <c r="A35" s="58">
        <v>2010</v>
      </c>
      <c r="B35" s="74">
        <v>1289</v>
      </c>
    </row>
    <row r="36" spans="1:2" ht="16">
      <c r="A36" s="58">
        <v>2011</v>
      </c>
      <c r="B36" s="74">
        <v>1266</v>
      </c>
    </row>
    <row r="37" spans="1:2" ht="16">
      <c r="A37" s="58">
        <v>2012</v>
      </c>
      <c r="B37" s="74">
        <v>1251</v>
      </c>
    </row>
    <row r="38" spans="1:2" ht="16">
      <c r="A38" s="58">
        <v>2013</v>
      </c>
      <c r="B38" s="74">
        <v>1231</v>
      </c>
    </row>
    <row r="39" spans="1:2" ht="16">
      <c r="A39" s="58">
        <v>2014</v>
      </c>
      <c r="B39" s="74">
        <v>1231</v>
      </c>
    </row>
    <row r="40" spans="1:2" ht="16">
      <c r="A40" s="58">
        <v>2015</v>
      </c>
      <c r="B40" s="74">
        <v>1231</v>
      </c>
    </row>
    <row r="41" spans="1:2" ht="16">
      <c r="A41" s="58">
        <v>2016</v>
      </c>
      <c r="B41" s="74">
        <v>1231</v>
      </c>
    </row>
    <row r="42" spans="1:2" ht="16">
      <c r="A42" s="58">
        <v>2017</v>
      </c>
      <c r="B42" s="74">
        <v>1232</v>
      </c>
    </row>
    <row r="43" spans="1:2" ht="16">
      <c r="A43" s="58">
        <v>2018</v>
      </c>
      <c r="B43" s="74">
        <v>1228</v>
      </c>
    </row>
    <row r="44" spans="1:2" ht="16">
      <c r="A44" s="58">
        <v>2019</v>
      </c>
      <c r="B44" s="74">
        <v>1228</v>
      </c>
    </row>
    <row r="45" spans="1:2" ht="16">
      <c r="A45" s="61">
        <v>2020</v>
      </c>
      <c r="B45" s="75">
        <v>1228</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35F85-12B8-1A44-8751-34F08A199E36}">
  <dimension ref="A1:E53"/>
  <sheetViews>
    <sheetView zoomScale="125" zoomScaleNormal="125" workbookViewId="0"/>
  </sheetViews>
  <sheetFormatPr baseColWidth="10" defaultColWidth="9.1640625" defaultRowHeight="16"/>
  <cols>
    <col min="1" max="1" width="9.1640625" style="97"/>
    <col min="2" max="3" width="9.1640625" style="98"/>
    <col min="4" max="16384" width="9.1640625" style="95"/>
  </cols>
  <sheetData>
    <row r="1" spans="1:3">
      <c r="A1" s="17" t="s">
        <v>109</v>
      </c>
      <c r="B1" s="95"/>
      <c r="C1" s="95"/>
    </row>
    <row r="2" spans="1:3">
      <c r="A2" s="95"/>
      <c r="B2" s="95"/>
      <c r="C2" s="95"/>
    </row>
    <row r="3" spans="1:3">
      <c r="A3" s="95"/>
      <c r="B3" s="95"/>
      <c r="C3" s="95"/>
    </row>
    <row r="4" spans="1:3">
      <c r="A4" s="95"/>
      <c r="B4" s="95"/>
      <c r="C4" s="95"/>
    </row>
    <row r="5" spans="1:3">
      <c r="A5" s="95"/>
      <c r="B5" s="95"/>
      <c r="C5" s="95"/>
    </row>
    <row r="6" spans="1:3">
      <c r="A6" s="95"/>
      <c r="B6" s="95"/>
      <c r="C6" s="95"/>
    </row>
    <row r="7" spans="1:3">
      <c r="A7" s="95"/>
      <c r="B7" s="95"/>
      <c r="C7" s="95"/>
    </row>
    <row r="8" spans="1:3">
      <c r="A8" s="95"/>
      <c r="B8" s="95"/>
      <c r="C8" s="95"/>
    </row>
    <row r="9" spans="1:3">
      <c r="A9" s="95"/>
      <c r="B9" s="95"/>
      <c r="C9" s="95"/>
    </row>
    <row r="10" spans="1:3">
      <c r="A10" s="95"/>
      <c r="B10" s="95"/>
      <c r="C10" s="95"/>
    </row>
    <row r="11" spans="1:3">
      <c r="A11" s="95"/>
      <c r="B11" s="95"/>
      <c r="C11" s="95"/>
    </row>
    <row r="12" spans="1:3">
      <c r="A12" s="95"/>
      <c r="B12" s="95"/>
      <c r="C12" s="95"/>
    </row>
    <row r="13" spans="1:3">
      <c r="A13" s="95"/>
      <c r="B13" s="95"/>
      <c r="C13" s="95"/>
    </row>
    <row r="14" spans="1:3">
      <c r="A14" s="95"/>
      <c r="B14" s="95"/>
      <c r="C14" s="95"/>
    </row>
    <row r="15" spans="1:3">
      <c r="A15" s="95"/>
      <c r="B15" s="95"/>
      <c r="C15" s="95"/>
    </row>
    <row r="16" spans="1:3">
      <c r="A16" s="95"/>
      <c r="B16" s="95"/>
      <c r="C16" s="95"/>
    </row>
    <row r="17" spans="1:3">
      <c r="A17" s="95"/>
      <c r="B17" s="95"/>
      <c r="C17" s="95"/>
    </row>
    <row r="18" spans="1:3">
      <c r="A18" s="95"/>
      <c r="B18" s="95"/>
      <c r="C18" s="95"/>
    </row>
    <row r="19" spans="1:3">
      <c r="A19" s="95"/>
      <c r="B19" s="95"/>
      <c r="C19" s="95"/>
    </row>
    <row r="20" spans="1:3">
      <c r="A20" s="37" t="s">
        <v>125</v>
      </c>
      <c r="B20" s="95"/>
      <c r="C20" s="95"/>
    </row>
    <row r="21" spans="1:3">
      <c r="A21" s="34" t="s">
        <v>124</v>
      </c>
      <c r="B21" s="95"/>
      <c r="C21" s="95"/>
    </row>
    <row r="22" spans="1:3">
      <c r="A22" s="36" t="s">
        <v>91</v>
      </c>
      <c r="B22" s="95"/>
      <c r="C22" s="95"/>
    </row>
    <row r="23" spans="1:3">
      <c r="A23" s="95"/>
      <c r="B23" s="95"/>
      <c r="C23" s="95"/>
    </row>
    <row r="24" spans="1:3">
      <c r="A24" s="95"/>
      <c r="B24" s="95"/>
      <c r="C24" s="95"/>
    </row>
    <row r="25" spans="1:3">
      <c r="A25" s="102" t="s">
        <v>59</v>
      </c>
      <c r="B25" s="103" t="s">
        <v>108</v>
      </c>
      <c r="C25" s="103" t="s">
        <v>107</v>
      </c>
    </row>
    <row r="26" spans="1:3">
      <c r="A26" s="97">
        <v>1992</v>
      </c>
      <c r="B26" s="99">
        <v>0.58442871330205004</v>
      </c>
      <c r="C26" s="99">
        <v>0.37</v>
      </c>
    </row>
    <row r="27" spans="1:3">
      <c r="A27" s="97">
        <v>1993</v>
      </c>
      <c r="B27" s="99">
        <v>0.55860332892081332</v>
      </c>
      <c r="C27" s="99">
        <v>0.33899999999999997</v>
      </c>
    </row>
    <row r="28" spans="1:3">
      <c r="A28" s="97">
        <v>1994</v>
      </c>
      <c r="B28" s="99">
        <v>0.53620938466794166</v>
      </c>
      <c r="C28" s="99">
        <v>0.312</v>
      </c>
    </row>
    <row r="29" spans="1:3">
      <c r="A29" s="97">
        <v>1995</v>
      </c>
      <c r="B29" s="99">
        <v>0.53353778907605198</v>
      </c>
      <c r="C29" s="99">
        <v>0.312</v>
      </c>
    </row>
    <row r="30" spans="1:3">
      <c r="A30" s="97">
        <v>1996</v>
      </c>
      <c r="B30" s="99">
        <v>0.54495709499260547</v>
      </c>
      <c r="C30" s="99">
        <v>0.32100000000000001</v>
      </c>
    </row>
    <row r="31" spans="1:3">
      <c r="A31" s="97">
        <v>1997</v>
      </c>
      <c r="B31" s="99">
        <v>0.56936109630066589</v>
      </c>
      <c r="C31" s="99">
        <v>0.33799999999999997</v>
      </c>
    </row>
    <row r="32" spans="1:3">
      <c r="A32" s="97">
        <v>1998</v>
      </c>
      <c r="B32" s="99">
        <v>0.58881410585730709</v>
      </c>
      <c r="C32" s="99">
        <v>0.35899999999999999</v>
      </c>
    </row>
    <row r="33" spans="1:5">
      <c r="A33" s="97">
        <v>1999</v>
      </c>
      <c r="B33" s="99">
        <v>0.60080537290736802</v>
      </c>
      <c r="C33" s="99">
        <v>0.37200000000000005</v>
      </c>
      <c r="E33" s="17"/>
    </row>
    <row r="34" spans="1:5">
      <c r="A34" s="97">
        <v>2000</v>
      </c>
      <c r="B34" s="99">
        <v>0.61437571658028656</v>
      </c>
      <c r="C34" s="99">
        <v>0.38500000000000001</v>
      </c>
      <c r="E34" s="67"/>
    </row>
    <row r="35" spans="1:5">
      <c r="A35" s="97">
        <v>2001</v>
      </c>
      <c r="B35" s="99">
        <v>0.61773355061771185</v>
      </c>
      <c r="C35" s="99">
        <v>0.39600000000000002</v>
      </c>
      <c r="E35" s="96"/>
    </row>
    <row r="36" spans="1:5">
      <c r="A36" s="97">
        <v>2002</v>
      </c>
      <c r="B36" s="99">
        <v>0.59664452127948442</v>
      </c>
      <c r="C36" s="99">
        <v>0.36700000000000005</v>
      </c>
    </row>
    <row r="37" spans="1:5">
      <c r="A37" s="97">
        <v>2003</v>
      </c>
      <c r="B37" s="99">
        <v>0.58488854790316613</v>
      </c>
      <c r="C37" s="99">
        <v>0.35299999999999998</v>
      </c>
    </row>
    <row r="38" spans="1:5">
      <c r="A38" s="97">
        <v>2004</v>
      </c>
      <c r="B38" s="99">
        <v>0.57613713850618842</v>
      </c>
      <c r="C38" s="99">
        <v>0.34700000000000003</v>
      </c>
    </row>
    <row r="39" spans="1:5">
      <c r="A39" s="97">
        <v>2005</v>
      </c>
      <c r="B39" s="99">
        <v>0.57359630667647232</v>
      </c>
      <c r="C39" s="99">
        <v>0.34799999999999998</v>
      </c>
    </row>
    <row r="40" spans="1:5">
      <c r="A40" s="97">
        <v>2006</v>
      </c>
      <c r="B40" s="99">
        <v>0.56602384387068616</v>
      </c>
      <c r="C40" s="99">
        <v>0.34100000000000003</v>
      </c>
    </row>
    <row r="41" spans="1:5">
      <c r="A41" s="97">
        <v>2007</v>
      </c>
      <c r="B41" s="99">
        <v>0.576625902854209</v>
      </c>
      <c r="C41" s="99">
        <v>0.35200000000000004</v>
      </c>
    </row>
    <row r="42" spans="1:5">
      <c r="A42" s="97">
        <v>2008</v>
      </c>
      <c r="B42" s="99">
        <v>0.58334207852071285</v>
      </c>
      <c r="C42" s="99">
        <v>0.36700000000000005</v>
      </c>
    </row>
    <row r="43" spans="1:5">
      <c r="A43" s="97">
        <v>2009</v>
      </c>
      <c r="B43" s="99">
        <v>0.57306492343756943</v>
      </c>
      <c r="C43" s="99">
        <v>0.36700000000000005</v>
      </c>
    </row>
    <row r="44" spans="1:5">
      <c r="A44" s="97">
        <v>2010</v>
      </c>
      <c r="B44" s="99">
        <v>0.55207401602427808</v>
      </c>
      <c r="C44" s="99">
        <v>0.35</v>
      </c>
    </row>
    <row r="45" spans="1:5">
      <c r="A45" s="97">
        <v>2011</v>
      </c>
      <c r="B45" s="99">
        <v>0.53684985789364348</v>
      </c>
      <c r="C45" s="99">
        <v>0.33700000000000002</v>
      </c>
    </row>
    <row r="46" spans="1:5">
      <c r="A46" s="97">
        <v>2012</v>
      </c>
      <c r="B46" s="99">
        <v>0.52695997016677065</v>
      </c>
      <c r="C46" s="99">
        <v>0.33500000000000002</v>
      </c>
    </row>
    <row r="47" spans="1:5">
      <c r="A47" s="97">
        <v>2013</v>
      </c>
      <c r="B47" s="99">
        <v>0.51854135894759323</v>
      </c>
      <c r="C47" s="99">
        <v>0.33100000000000002</v>
      </c>
    </row>
    <row r="48" spans="1:5">
      <c r="A48" s="97">
        <v>2014</v>
      </c>
      <c r="B48" s="99">
        <v>0.51005252025951187</v>
      </c>
      <c r="C48" s="99">
        <v>0.32700000000000001</v>
      </c>
    </row>
    <row r="49" spans="1:3">
      <c r="A49" s="97">
        <v>2015</v>
      </c>
      <c r="B49" s="99">
        <v>0.50040078426269441</v>
      </c>
      <c r="C49" s="99">
        <v>0.32600000000000001</v>
      </c>
    </row>
    <row r="50" spans="1:3">
      <c r="A50" s="97">
        <v>2016</v>
      </c>
      <c r="B50" s="99">
        <v>0.49915017939082251</v>
      </c>
      <c r="C50" s="99">
        <v>0.33</v>
      </c>
    </row>
    <row r="51" spans="1:3">
      <c r="A51" s="97">
        <v>2017</v>
      </c>
      <c r="B51" s="99">
        <v>0.49575209274942122</v>
      </c>
      <c r="C51" s="99">
        <v>0.33500000000000002</v>
      </c>
    </row>
    <row r="52" spans="1:3">
      <c r="A52" s="97">
        <v>2018</v>
      </c>
      <c r="B52" s="99">
        <v>0.49265630035766994</v>
      </c>
      <c r="C52" s="99">
        <v>0.33799999999999997</v>
      </c>
    </row>
    <row r="53" spans="1:3">
      <c r="A53" s="100">
        <v>2019</v>
      </c>
      <c r="B53" s="101">
        <v>0.46726518395449451</v>
      </c>
      <c r="C53" s="101">
        <v>0.34</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A3B0A-004A-463F-9529-DC88036FE0C9}">
  <dimension ref="A1:L44"/>
  <sheetViews>
    <sheetView zoomScale="125" zoomScaleNormal="125" workbookViewId="0"/>
  </sheetViews>
  <sheetFormatPr baseColWidth="10" defaultColWidth="8.83203125" defaultRowHeight="16"/>
  <cols>
    <col min="1" max="1" width="12" style="58" bestFit="1" customWidth="1"/>
    <col min="2" max="2" width="14.5" style="38" customWidth="1"/>
    <col min="3" max="3" width="17.5" style="38" customWidth="1"/>
    <col min="4" max="4" width="18.6640625" style="38" customWidth="1"/>
    <col min="5" max="5" width="15.83203125" style="38" customWidth="1"/>
    <col min="6" max="6" width="17.33203125" style="2" customWidth="1"/>
    <col min="7" max="12" width="13.6640625" style="2" customWidth="1"/>
    <col min="13" max="16384" width="8.83203125" style="2"/>
  </cols>
  <sheetData>
    <row r="1" spans="1:12" s="15" customFormat="1">
      <c r="A1" s="17" t="s">
        <v>110</v>
      </c>
      <c r="I1" s="46"/>
      <c r="J1" s="46"/>
      <c r="K1" s="46"/>
      <c r="L1" s="46"/>
    </row>
    <row r="2" spans="1:12">
      <c r="A2" s="2"/>
      <c r="B2" s="2"/>
      <c r="C2" s="2"/>
      <c r="D2" s="2"/>
      <c r="E2" s="2"/>
      <c r="I2" s="19"/>
      <c r="J2" s="19"/>
      <c r="K2" s="19"/>
      <c r="L2" s="19"/>
    </row>
    <row r="3" spans="1:12">
      <c r="A3" s="2"/>
      <c r="B3" s="2"/>
      <c r="C3" s="2"/>
      <c r="D3" s="2"/>
      <c r="E3" s="2"/>
      <c r="I3" s="19"/>
      <c r="J3" s="19"/>
      <c r="K3" s="19"/>
      <c r="L3" s="19"/>
    </row>
    <row r="4" spans="1:12">
      <c r="A4" s="2"/>
      <c r="B4" s="2"/>
      <c r="C4" s="2"/>
      <c r="D4" s="2"/>
      <c r="E4" s="2"/>
      <c r="I4" s="19"/>
      <c r="J4" s="19"/>
      <c r="K4" s="19"/>
      <c r="L4" s="19"/>
    </row>
    <row r="5" spans="1:12">
      <c r="A5" s="2"/>
      <c r="B5" s="2"/>
      <c r="C5" s="2"/>
      <c r="D5" s="2"/>
      <c r="E5" s="2"/>
      <c r="I5" s="19"/>
      <c r="J5" s="19"/>
      <c r="K5" s="19"/>
      <c r="L5" s="19"/>
    </row>
    <row r="6" spans="1:12">
      <c r="A6" s="2"/>
      <c r="B6" s="2"/>
      <c r="C6" s="2"/>
      <c r="D6" s="2"/>
      <c r="E6" s="2"/>
      <c r="I6" s="19"/>
      <c r="J6" s="19"/>
      <c r="K6" s="19"/>
      <c r="L6" s="19"/>
    </row>
    <row r="7" spans="1:12">
      <c r="A7" s="2"/>
      <c r="B7" s="2"/>
      <c r="C7" s="2"/>
      <c r="D7" s="2"/>
      <c r="E7" s="2"/>
      <c r="I7" s="19"/>
      <c r="J7" s="19"/>
      <c r="K7" s="19"/>
      <c r="L7" s="19"/>
    </row>
    <row r="8" spans="1:12">
      <c r="A8" s="2"/>
      <c r="B8" s="2"/>
      <c r="C8" s="2"/>
      <c r="D8" s="2"/>
      <c r="E8" s="2"/>
      <c r="I8" s="19"/>
      <c r="J8" s="19"/>
      <c r="K8" s="19"/>
      <c r="L8" s="19"/>
    </row>
    <row r="9" spans="1:12">
      <c r="A9" s="2"/>
      <c r="B9" s="2"/>
      <c r="C9" s="2"/>
      <c r="D9" s="2"/>
      <c r="E9" s="2"/>
      <c r="I9" s="19"/>
      <c r="J9" s="19"/>
      <c r="K9" s="19"/>
      <c r="L9" s="19"/>
    </row>
    <row r="10" spans="1:12">
      <c r="A10" s="2"/>
      <c r="B10" s="2"/>
      <c r="C10" s="2"/>
      <c r="D10" s="2"/>
      <c r="E10" s="2"/>
      <c r="I10" s="19"/>
      <c r="J10" s="19"/>
      <c r="K10" s="19"/>
      <c r="L10" s="19"/>
    </row>
    <row r="11" spans="1:12">
      <c r="A11" s="2"/>
      <c r="B11" s="2"/>
      <c r="C11" s="2"/>
      <c r="D11" s="2"/>
      <c r="E11" s="2"/>
      <c r="I11" s="19"/>
      <c r="J11" s="19"/>
      <c r="K11" s="19"/>
      <c r="L11" s="19"/>
    </row>
    <row r="12" spans="1:12">
      <c r="A12" s="2"/>
      <c r="B12" s="2"/>
      <c r="C12" s="2"/>
      <c r="D12" s="2"/>
      <c r="E12" s="2"/>
      <c r="I12" s="19"/>
      <c r="J12" s="19"/>
      <c r="K12" s="19"/>
      <c r="L12" s="19"/>
    </row>
    <row r="13" spans="1:12">
      <c r="A13" s="2"/>
      <c r="B13" s="2"/>
      <c r="C13" s="2"/>
      <c r="D13" s="2"/>
      <c r="E13" s="2"/>
      <c r="I13" s="19"/>
      <c r="J13" s="19"/>
      <c r="K13" s="19"/>
      <c r="L13" s="19"/>
    </row>
    <row r="14" spans="1:12">
      <c r="A14" s="2"/>
      <c r="B14" s="2"/>
      <c r="C14" s="2"/>
      <c r="D14" s="2"/>
      <c r="E14" s="2"/>
      <c r="I14" s="19"/>
      <c r="J14" s="19"/>
      <c r="K14" s="19"/>
      <c r="L14" s="19"/>
    </row>
    <row r="15" spans="1:12">
      <c r="A15" s="2"/>
      <c r="B15" s="2"/>
      <c r="C15" s="2"/>
      <c r="D15" s="2"/>
      <c r="E15" s="2"/>
      <c r="I15" s="19"/>
      <c r="J15" s="19"/>
      <c r="K15" s="19"/>
      <c r="L15" s="19"/>
    </row>
    <row r="16" spans="1:12">
      <c r="A16" s="2"/>
      <c r="B16" s="2"/>
      <c r="C16" s="2"/>
      <c r="D16" s="2"/>
      <c r="E16" s="2"/>
      <c r="I16" s="19"/>
      <c r="J16" s="19"/>
      <c r="K16" s="19"/>
      <c r="L16" s="19"/>
    </row>
    <row r="17" spans="1:12">
      <c r="A17" s="2"/>
      <c r="B17" s="2"/>
      <c r="C17" s="2"/>
      <c r="D17" s="2"/>
      <c r="E17" s="2"/>
      <c r="I17" s="19"/>
      <c r="J17" s="19"/>
      <c r="K17" s="19"/>
      <c r="L17" s="19"/>
    </row>
    <row r="18" spans="1:12">
      <c r="A18" s="2"/>
      <c r="B18" s="2"/>
      <c r="C18" s="2"/>
      <c r="D18" s="2"/>
      <c r="E18" s="2"/>
      <c r="I18" s="19"/>
      <c r="J18" s="19"/>
      <c r="K18" s="19"/>
      <c r="L18" s="19"/>
    </row>
    <row r="19" spans="1:12">
      <c r="A19" s="2"/>
      <c r="B19" s="2"/>
      <c r="C19" s="2"/>
      <c r="D19" s="2"/>
      <c r="E19" s="2"/>
      <c r="I19" s="19"/>
      <c r="J19" s="19"/>
      <c r="K19" s="19"/>
      <c r="L19" s="19"/>
    </row>
    <row r="20" spans="1:12">
      <c r="A20" s="37" t="s">
        <v>111</v>
      </c>
      <c r="B20" s="2"/>
      <c r="C20" s="2"/>
      <c r="D20" s="2"/>
      <c r="E20" s="2"/>
      <c r="I20" s="19"/>
      <c r="J20" s="19"/>
      <c r="K20" s="19"/>
      <c r="L20" s="19"/>
    </row>
    <row r="21" spans="1:12">
      <c r="A21" s="34" t="s">
        <v>112</v>
      </c>
      <c r="B21" s="81"/>
      <c r="C21" s="65"/>
      <c r="D21" s="65"/>
      <c r="E21" s="65"/>
      <c r="I21" s="19"/>
      <c r="J21" s="19"/>
      <c r="K21" s="19"/>
      <c r="L21" s="19"/>
    </row>
    <row r="22" spans="1:12">
      <c r="A22" s="36" t="s">
        <v>91</v>
      </c>
      <c r="B22" s="81"/>
      <c r="I22" s="19"/>
      <c r="J22" s="19"/>
      <c r="K22" s="19"/>
      <c r="L22" s="19"/>
    </row>
    <row r="23" spans="1:12">
      <c r="B23" s="81"/>
      <c r="I23" s="19"/>
      <c r="J23" s="19"/>
      <c r="K23" s="19"/>
      <c r="L23" s="19"/>
    </row>
    <row r="24" spans="1:12">
      <c r="B24" s="81"/>
      <c r="I24" s="19"/>
      <c r="J24" s="19"/>
      <c r="K24" s="19"/>
      <c r="L24" s="19"/>
    </row>
    <row r="25" spans="1:12" ht="51">
      <c r="A25" s="85" t="s">
        <v>59</v>
      </c>
      <c r="B25" s="86" t="s">
        <v>86</v>
      </c>
      <c r="C25" s="86" t="s">
        <v>87</v>
      </c>
      <c r="D25" s="86" t="s">
        <v>88</v>
      </c>
      <c r="E25" s="86" t="s">
        <v>85</v>
      </c>
      <c r="I25" s="19"/>
      <c r="J25" s="19"/>
      <c r="K25" s="19"/>
      <c r="L25" s="19"/>
    </row>
    <row r="26" spans="1:12">
      <c r="A26" s="58">
        <v>2001</v>
      </c>
      <c r="C26" s="65"/>
      <c r="E26" s="65">
        <v>4.7278571123009466E-3</v>
      </c>
      <c r="I26" s="19"/>
      <c r="J26" s="19"/>
      <c r="K26" s="19"/>
      <c r="L26" s="19"/>
    </row>
    <row r="27" spans="1:12">
      <c r="A27" s="58">
        <v>2002</v>
      </c>
      <c r="C27" s="65"/>
      <c r="E27" s="65">
        <v>5.1690235639976516E-3</v>
      </c>
      <c r="I27" s="19"/>
      <c r="J27" s="19"/>
      <c r="K27" s="19"/>
      <c r="L27" s="19"/>
    </row>
    <row r="28" spans="1:12">
      <c r="A28" s="58">
        <v>2003</v>
      </c>
      <c r="C28" s="65"/>
      <c r="E28" s="65">
        <v>5.3069243317110685E-3</v>
      </c>
      <c r="I28" s="19"/>
      <c r="J28" s="19"/>
      <c r="K28" s="19"/>
      <c r="L28" s="19"/>
    </row>
    <row r="29" spans="1:12">
      <c r="A29" s="58">
        <v>2004</v>
      </c>
      <c r="C29" s="65"/>
      <c r="E29" s="65">
        <v>5.3911269392645077E-3</v>
      </c>
      <c r="I29" s="19"/>
      <c r="J29" s="19"/>
      <c r="K29" s="19"/>
      <c r="L29" s="19"/>
    </row>
    <row r="30" spans="1:12">
      <c r="A30" s="58">
        <v>2005</v>
      </c>
      <c r="C30" s="65"/>
      <c r="E30" s="65">
        <v>5.6440346985040636E-3</v>
      </c>
      <c r="I30" s="19"/>
      <c r="J30" s="19"/>
      <c r="K30" s="19"/>
      <c r="L30" s="19"/>
    </row>
    <row r="31" spans="1:12">
      <c r="A31" s="58">
        <v>2006</v>
      </c>
      <c r="C31" s="65"/>
      <c r="E31" s="65">
        <v>5.4220975743625166E-3</v>
      </c>
      <c r="I31" s="19"/>
      <c r="J31" s="19"/>
      <c r="K31" s="19"/>
      <c r="L31" s="19"/>
    </row>
    <row r="32" spans="1:12">
      <c r="A32" s="58">
        <v>2007</v>
      </c>
      <c r="C32" s="65"/>
      <c r="E32" s="65">
        <v>5.4048820712696271E-3</v>
      </c>
      <c r="I32" s="19"/>
      <c r="J32" s="19"/>
      <c r="K32" s="19"/>
      <c r="L32" s="19"/>
    </row>
    <row r="33" spans="1:12">
      <c r="A33" s="58">
        <v>2008</v>
      </c>
      <c r="C33" s="65"/>
      <c r="E33" s="65">
        <v>5.8520743219677923E-3</v>
      </c>
      <c r="J33" s="20"/>
      <c r="K33" s="20"/>
      <c r="L33" s="20"/>
    </row>
    <row r="34" spans="1:12" ht="15" customHeight="1">
      <c r="A34" s="58">
        <v>2009</v>
      </c>
      <c r="C34" s="65"/>
      <c r="E34" s="65">
        <v>6.4886095994629682E-3</v>
      </c>
      <c r="G34" s="82"/>
      <c r="H34" s="82"/>
      <c r="I34" s="82"/>
      <c r="J34" s="82"/>
      <c r="K34" s="82"/>
      <c r="L34" s="82"/>
    </row>
    <row r="35" spans="1:12">
      <c r="A35" s="58">
        <v>2010</v>
      </c>
      <c r="B35" s="83">
        <v>6.8971657463154082E-3</v>
      </c>
      <c r="C35" s="65">
        <v>6.8971657463154082E-3</v>
      </c>
      <c r="D35" s="65">
        <v>6.8971657463154082E-3</v>
      </c>
      <c r="E35" s="65">
        <v>6.8971657463154082E-3</v>
      </c>
      <c r="G35" s="82"/>
      <c r="H35" s="82"/>
      <c r="I35" s="82"/>
      <c r="J35" s="82"/>
      <c r="K35" s="82"/>
      <c r="L35" s="82"/>
    </row>
    <row r="36" spans="1:12">
      <c r="A36" s="58">
        <v>2011</v>
      </c>
      <c r="B36" s="83">
        <v>6.9520802498766196E-3</v>
      </c>
      <c r="C36" s="65">
        <v>6.8260008858358062E-3</v>
      </c>
      <c r="D36" s="65">
        <v>6.7822292956331645E-3</v>
      </c>
      <c r="E36" s="65">
        <v>6.704557035992347E-3</v>
      </c>
      <c r="G36" s="82"/>
      <c r="H36" s="82"/>
      <c r="I36" s="82"/>
      <c r="J36" s="82"/>
      <c r="K36" s="82"/>
      <c r="L36" s="82"/>
    </row>
    <row r="37" spans="1:12">
      <c r="A37" s="58">
        <v>2012</v>
      </c>
      <c r="B37" s="83">
        <v>7.0088710142217677E-3</v>
      </c>
      <c r="C37" s="65">
        <v>6.6733931418039225E-3</v>
      </c>
      <c r="D37" s="65">
        <v>6.6026916698466338E-3</v>
      </c>
      <c r="E37" s="65">
        <v>6.4227824995591988E-3</v>
      </c>
      <c r="G37" s="82"/>
      <c r="H37" s="82"/>
      <c r="I37" s="82"/>
      <c r="J37" s="82"/>
      <c r="K37" s="82"/>
      <c r="L37" s="82"/>
    </row>
    <row r="38" spans="1:12">
      <c r="A38" s="58">
        <v>2013</v>
      </c>
      <c r="B38" s="83">
        <v>7.0666326071407003E-3</v>
      </c>
      <c r="C38" s="65">
        <v>6.5711583235443039E-3</v>
      </c>
      <c r="D38" s="65">
        <v>6.4648987489373325E-3</v>
      </c>
      <c r="E38" s="65">
        <v>5.7969647818297242E-3</v>
      </c>
      <c r="G38" s="82"/>
      <c r="H38" s="82"/>
      <c r="I38" s="82"/>
      <c r="J38" s="82"/>
      <c r="K38" s="82"/>
      <c r="L38" s="82"/>
    </row>
    <row r="39" spans="1:12">
      <c r="A39" s="58">
        <v>2014</v>
      </c>
      <c r="B39" s="83">
        <v>7.0920632284739698E-3</v>
      </c>
      <c r="C39" s="65">
        <v>6.3476959581968964E-3</v>
      </c>
      <c r="D39" s="65">
        <v>6.2450499041769129E-3</v>
      </c>
      <c r="E39" s="65">
        <v>5.1678564060174577E-3</v>
      </c>
      <c r="G39" s="82"/>
      <c r="H39" s="82"/>
      <c r="I39" s="82"/>
      <c r="J39" s="82"/>
      <c r="K39" s="82"/>
      <c r="L39" s="82"/>
    </row>
    <row r="40" spans="1:12" ht="16" customHeight="1">
      <c r="A40" s="58">
        <v>2015</v>
      </c>
      <c r="B40" s="83">
        <v>7.1472021745531402E-3</v>
      </c>
      <c r="C40" s="65">
        <v>6.1642725118024851E-3</v>
      </c>
      <c r="D40" s="65">
        <v>6.0645925250155759E-3</v>
      </c>
      <c r="E40" s="65">
        <v>4.8877919220207599E-3</v>
      </c>
      <c r="G40" s="82"/>
      <c r="H40" s="82"/>
      <c r="I40" s="82"/>
      <c r="J40" s="82"/>
      <c r="K40" s="82"/>
      <c r="L40" s="82"/>
    </row>
    <row r="41" spans="1:12">
      <c r="A41" s="58">
        <v>2016</v>
      </c>
      <c r="B41" s="83">
        <v>7.0876744385213976E-3</v>
      </c>
      <c r="C41" s="65">
        <v>5.9914973693062567E-3</v>
      </c>
      <c r="D41" s="65">
        <v>5.8946112602864566E-3</v>
      </c>
      <c r="E41" s="65">
        <v>4.6203272025828459E-3</v>
      </c>
      <c r="G41" s="82"/>
      <c r="H41" s="82"/>
      <c r="I41" s="82"/>
      <c r="J41" s="82"/>
      <c r="K41" s="82"/>
      <c r="L41" s="82"/>
    </row>
    <row r="42" spans="1:12">
      <c r="A42" s="58">
        <v>2017</v>
      </c>
      <c r="B42" s="83">
        <v>7.0778759699813738E-3</v>
      </c>
      <c r="C42" s="65">
        <v>5.8824763351539638E-3</v>
      </c>
      <c r="D42" s="65">
        <v>5.7889932164139632E-3</v>
      </c>
      <c r="E42" s="65">
        <v>4.6518584517576374E-3</v>
      </c>
      <c r="G42" s="82"/>
      <c r="H42" s="82"/>
      <c r="I42" s="82"/>
      <c r="J42" s="82"/>
      <c r="K42" s="82"/>
      <c r="L42" s="82"/>
    </row>
    <row r="43" spans="1:12">
      <c r="A43" s="58">
        <v>2018</v>
      </c>
      <c r="B43" s="83">
        <v>7.0063435753716695E-3</v>
      </c>
      <c r="C43" s="65">
        <v>5.7008910839869151E-3</v>
      </c>
      <c r="D43" s="65">
        <v>5.6039359686859361E-3</v>
      </c>
      <c r="E43" s="65">
        <v>4.4333311039519811E-3</v>
      </c>
    </row>
    <row r="44" spans="1:12">
      <c r="A44" s="61">
        <v>2019</v>
      </c>
      <c r="B44" s="84">
        <v>7.0885542735464142E-3</v>
      </c>
      <c r="C44" s="66">
        <v>5.7228823938393477E-3</v>
      </c>
      <c r="D44" s="66">
        <v>5.6255532720978062E-3</v>
      </c>
      <c r="E44" s="66">
        <v>4.3526522029306552E-3</v>
      </c>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122B1-0354-4F62-93F3-DAD11864914A}">
  <dimension ref="A1:U33"/>
  <sheetViews>
    <sheetView zoomScaleNormal="100" workbookViewId="0">
      <selection activeCell="C16" sqref="C16"/>
    </sheetView>
  </sheetViews>
  <sheetFormatPr baseColWidth="10" defaultColWidth="8.83203125" defaultRowHeight="15"/>
  <cols>
    <col min="2" max="2" width="41.33203125" bestFit="1" customWidth="1"/>
    <col min="3" max="3" width="39.5" bestFit="1" customWidth="1"/>
    <col min="4" max="4" width="20.83203125" bestFit="1" customWidth="1"/>
  </cols>
  <sheetData>
    <row r="1" spans="1:21">
      <c r="A1" s="25" t="s">
        <v>59</v>
      </c>
      <c r="B1" s="25" t="s">
        <v>60</v>
      </c>
      <c r="C1" s="25" t="s">
        <v>61</v>
      </c>
      <c r="D1" s="25" t="s">
        <v>62</v>
      </c>
    </row>
    <row r="2" spans="1:21">
      <c r="A2" s="25">
        <v>2001</v>
      </c>
      <c r="B2" s="25">
        <v>0.36859049999999999</v>
      </c>
      <c r="C2" s="25">
        <v>0.41600000000000004</v>
      </c>
      <c r="D2" s="25">
        <v>0.55500000000000005</v>
      </c>
    </row>
    <row r="3" spans="1:21">
      <c r="A3" s="25">
        <v>2002</v>
      </c>
      <c r="B3" s="25">
        <v>0.35694759999999998</v>
      </c>
      <c r="C3" s="25">
        <v>0.38700000000000001</v>
      </c>
      <c r="D3" s="25">
        <v>0.52300000000000002</v>
      </c>
    </row>
    <row r="4" spans="1:21" ht="16">
      <c r="A4" s="25">
        <v>2003</v>
      </c>
      <c r="B4" s="25">
        <v>0.34866570000000002</v>
      </c>
      <c r="C4" s="25">
        <v>0.37200000000000005</v>
      </c>
      <c r="D4" s="25">
        <v>0.47799999999999998</v>
      </c>
      <c r="F4" s="2" t="s">
        <v>63</v>
      </c>
    </row>
    <row r="5" spans="1:21">
      <c r="A5" s="25">
        <v>2004</v>
      </c>
      <c r="B5" s="25">
        <v>0.34044930000000001</v>
      </c>
      <c r="C5" s="25">
        <v>0.36700000000000005</v>
      </c>
      <c r="D5" s="25">
        <v>0.42499999999999999</v>
      </c>
    </row>
    <row r="6" spans="1:21">
      <c r="A6" s="25">
        <v>2005</v>
      </c>
      <c r="B6" s="25">
        <v>0.34736909999999999</v>
      </c>
      <c r="C6" s="25">
        <v>0.36899999999999999</v>
      </c>
      <c r="D6" s="25">
        <v>0.435</v>
      </c>
    </row>
    <row r="7" spans="1:21">
      <c r="A7" s="25">
        <v>2006</v>
      </c>
      <c r="B7" s="25">
        <v>0.3361789</v>
      </c>
      <c r="C7" s="25">
        <v>0.36200000000000004</v>
      </c>
      <c r="D7" s="25">
        <v>0.41200000000000003</v>
      </c>
    </row>
    <row r="8" spans="1:21">
      <c r="A8" s="25">
        <v>2007</v>
      </c>
      <c r="B8" s="25">
        <v>0.33003290000000002</v>
      </c>
      <c r="C8" s="25">
        <v>0.373</v>
      </c>
      <c r="D8" s="25">
        <v>0.41200000000000003</v>
      </c>
    </row>
    <row r="9" spans="1:21">
      <c r="A9" s="25">
        <v>2008</v>
      </c>
      <c r="B9" s="25">
        <v>0.33919690000000002</v>
      </c>
      <c r="C9" s="25">
        <v>0.38700000000000001</v>
      </c>
      <c r="D9" s="25">
        <v>0.41100000000000003</v>
      </c>
      <c r="G9" s="26"/>
      <c r="H9" s="27"/>
      <c r="I9" s="27"/>
      <c r="J9" s="28"/>
      <c r="K9" s="27"/>
      <c r="L9" s="27"/>
      <c r="M9" s="28"/>
      <c r="N9" s="27"/>
      <c r="O9" s="27"/>
      <c r="P9" s="28"/>
    </row>
    <row r="10" spans="1:21">
      <c r="A10" s="25">
        <v>2009</v>
      </c>
      <c r="B10" s="25">
        <v>0.3181967</v>
      </c>
      <c r="C10" s="25">
        <v>0.38500000000000001</v>
      </c>
      <c r="D10" s="25">
        <v>0.40200000000000002</v>
      </c>
      <c r="G10" s="26"/>
      <c r="H10" s="27"/>
      <c r="I10" s="27"/>
      <c r="J10" s="28"/>
      <c r="K10" s="27"/>
      <c r="L10" s="27"/>
      <c r="M10" s="28"/>
      <c r="N10" s="27"/>
      <c r="O10" s="27"/>
      <c r="P10" s="28"/>
    </row>
    <row r="11" spans="1:21">
      <c r="A11" s="25">
        <v>2010</v>
      </c>
      <c r="B11" s="25">
        <v>0.32542399999999999</v>
      </c>
      <c r="C11" s="25">
        <v>0.36899999999999999</v>
      </c>
      <c r="D11" s="25">
        <v>0.376</v>
      </c>
      <c r="G11" s="26"/>
      <c r="H11" s="27"/>
      <c r="I11" s="27"/>
      <c r="J11" s="28"/>
      <c r="K11" s="27"/>
      <c r="L11" s="27"/>
      <c r="M11" s="28"/>
      <c r="N11" s="27"/>
      <c r="O11" s="27"/>
      <c r="P11" s="28"/>
    </row>
    <row r="12" spans="1:21">
      <c r="A12" s="25">
        <v>2011</v>
      </c>
      <c r="B12" s="25">
        <v>0.32199810000000001</v>
      </c>
      <c r="C12" s="25">
        <v>0.35700000000000004</v>
      </c>
      <c r="D12" s="25">
        <v>0.36399999999999999</v>
      </c>
      <c r="G12" s="26"/>
      <c r="H12" s="27"/>
      <c r="I12" s="27"/>
      <c r="J12" s="28"/>
      <c r="K12" s="27"/>
      <c r="L12" s="27"/>
      <c r="M12" s="28"/>
      <c r="N12" s="27"/>
      <c r="O12" s="27"/>
      <c r="P12" s="28"/>
    </row>
    <row r="13" spans="1:21">
      <c r="A13" s="25">
        <v>2012</v>
      </c>
      <c r="B13" s="25">
        <v>0.30922240000000001</v>
      </c>
      <c r="C13" s="25">
        <v>0.35700000000000004</v>
      </c>
      <c r="D13" s="25">
        <v>0.35100000000000003</v>
      </c>
      <c r="G13" s="26"/>
      <c r="H13" s="27"/>
      <c r="I13" s="27"/>
      <c r="J13" s="28"/>
      <c r="K13" s="27"/>
      <c r="L13" s="26"/>
      <c r="M13" s="27"/>
      <c r="N13" s="28"/>
      <c r="O13" s="27"/>
      <c r="P13" s="27"/>
      <c r="Q13" s="27"/>
      <c r="R13" s="27"/>
      <c r="S13" s="27"/>
      <c r="T13" s="28"/>
      <c r="U13" s="28"/>
    </row>
    <row r="14" spans="1:21">
      <c r="A14" s="25">
        <v>2013</v>
      </c>
      <c r="B14" s="25">
        <v>0.31056099999999998</v>
      </c>
      <c r="C14" s="25">
        <v>0.35399999999999998</v>
      </c>
      <c r="D14" s="25">
        <v>0.34600000000000003</v>
      </c>
      <c r="G14" s="26"/>
      <c r="H14" s="27"/>
      <c r="I14" s="27"/>
      <c r="J14" s="28"/>
      <c r="K14" s="27"/>
      <c r="L14" s="26"/>
      <c r="M14" s="27"/>
      <c r="N14" s="28"/>
      <c r="O14" s="27"/>
      <c r="P14" s="27"/>
      <c r="Q14" s="27"/>
      <c r="R14" s="27"/>
      <c r="S14" s="27"/>
      <c r="T14" s="28"/>
      <c r="U14" s="28"/>
    </row>
    <row r="15" spans="1:21">
      <c r="A15" s="25">
        <v>2014</v>
      </c>
      <c r="B15" s="25">
        <v>0.30912119999999998</v>
      </c>
      <c r="C15" s="25">
        <v>0.35200000000000004</v>
      </c>
      <c r="D15" s="25">
        <v>0.34200000000000003</v>
      </c>
      <c r="G15" s="26"/>
      <c r="H15" s="27"/>
      <c r="I15" s="27"/>
      <c r="J15" s="28"/>
      <c r="K15" s="27"/>
      <c r="L15" s="26"/>
      <c r="M15" s="27"/>
      <c r="N15" s="28"/>
      <c r="O15" s="27"/>
      <c r="P15" s="27"/>
      <c r="Q15" s="27"/>
      <c r="R15" s="27"/>
      <c r="S15" s="27"/>
      <c r="T15" s="28"/>
      <c r="U15" s="28"/>
    </row>
    <row r="16" spans="1:21">
      <c r="A16" s="25">
        <v>2015</v>
      </c>
      <c r="B16" s="25">
        <v>0.30375540000000001</v>
      </c>
      <c r="C16" s="25">
        <v>0.35499999999999998</v>
      </c>
      <c r="D16" s="25">
        <v>0.33399999999999996</v>
      </c>
      <c r="G16" s="26"/>
      <c r="H16" s="27"/>
      <c r="I16" s="27"/>
      <c r="J16" s="28"/>
      <c r="K16" s="27"/>
      <c r="L16" s="26"/>
      <c r="M16" s="27"/>
      <c r="N16" s="28"/>
      <c r="O16" s="27"/>
      <c r="P16" s="27"/>
      <c r="Q16" s="27"/>
      <c r="R16" s="27"/>
      <c r="S16" s="27"/>
      <c r="T16" s="28"/>
      <c r="U16" s="28"/>
    </row>
    <row r="17" spans="1:21">
      <c r="A17" s="25">
        <v>2016</v>
      </c>
      <c r="B17" s="25">
        <v>0.30783329999999998</v>
      </c>
      <c r="C17" s="25">
        <v>0.35899999999999999</v>
      </c>
      <c r="D17" s="25">
        <v>0.33500000000000002</v>
      </c>
      <c r="G17" s="26"/>
      <c r="H17" s="27"/>
      <c r="I17" s="27"/>
      <c r="J17" s="28"/>
      <c r="K17" s="27"/>
      <c r="L17" s="26"/>
      <c r="M17" s="27"/>
      <c r="N17" s="28"/>
      <c r="O17" s="27"/>
      <c r="P17" s="27"/>
      <c r="Q17" s="27"/>
      <c r="R17" s="27"/>
      <c r="S17" s="27"/>
      <c r="T17" s="28"/>
      <c r="U17" s="28"/>
    </row>
    <row r="18" spans="1:21">
      <c r="A18" s="25">
        <v>2017</v>
      </c>
      <c r="B18" s="25">
        <v>0.31773469999999998</v>
      </c>
      <c r="C18" s="25">
        <v>0.36599999999999999</v>
      </c>
      <c r="D18" s="25">
        <v>0.33200000000000002</v>
      </c>
      <c r="G18" s="26"/>
      <c r="H18" s="27"/>
      <c r="I18" s="27"/>
      <c r="J18" s="28"/>
      <c r="K18" s="27"/>
      <c r="L18" s="26"/>
      <c r="M18" s="27"/>
      <c r="N18" s="28"/>
      <c r="O18" s="27"/>
      <c r="P18" s="27"/>
      <c r="Q18" s="27"/>
      <c r="R18" s="27"/>
      <c r="S18" s="27"/>
      <c r="T18" s="28"/>
      <c r="U18" s="28"/>
    </row>
    <row r="19" spans="1:21">
      <c r="A19" s="25">
        <v>2018</v>
      </c>
      <c r="B19" s="25">
        <v>0.3130636</v>
      </c>
      <c r="C19" s="25">
        <v>0.37</v>
      </c>
      <c r="D19" s="25">
        <v>0.33</v>
      </c>
      <c r="G19" s="26"/>
      <c r="H19" s="27"/>
      <c r="I19" s="27"/>
      <c r="J19" s="28"/>
      <c r="K19" s="27"/>
      <c r="L19" s="26"/>
      <c r="M19" s="27"/>
      <c r="N19" s="28"/>
      <c r="O19" s="27"/>
      <c r="P19" s="27"/>
      <c r="Q19" s="27"/>
      <c r="R19" s="27"/>
      <c r="S19" s="27"/>
      <c r="T19" s="28"/>
      <c r="U19" s="28"/>
    </row>
    <row r="20" spans="1:21">
      <c r="A20" s="25">
        <v>2019</v>
      </c>
      <c r="B20" s="25">
        <v>0.33366479999999998</v>
      </c>
      <c r="C20" s="25">
        <v>0.36399999999999999</v>
      </c>
      <c r="D20" s="25">
        <v>0.32800000000000001</v>
      </c>
      <c r="G20" s="26"/>
      <c r="H20" s="27"/>
      <c r="I20" s="27"/>
      <c r="J20" s="28"/>
      <c r="K20" s="27"/>
      <c r="L20" s="26"/>
      <c r="M20" s="27"/>
      <c r="N20" s="28"/>
      <c r="O20" s="27"/>
      <c r="P20" s="27"/>
      <c r="Q20" s="27"/>
      <c r="R20" s="27"/>
      <c r="S20" s="27"/>
      <c r="T20" s="28"/>
      <c r="U20" s="28"/>
    </row>
    <row r="21" spans="1:21">
      <c r="G21" s="26"/>
      <c r="H21" s="27"/>
      <c r="I21" s="27"/>
      <c r="J21" s="28"/>
      <c r="K21" s="27"/>
      <c r="L21" s="26"/>
      <c r="M21" s="27"/>
      <c r="N21" s="28"/>
      <c r="O21" s="27"/>
      <c r="P21" s="27"/>
      <c r="Q21" s="27"/>
      <c r="R21" s="27"/>
      <c r="S21" s="27"/>
      <c r="T21" s="28"/>
      <c r="U21" s="28"/>
    </row>
    <row r="22" spans="1:21">
      <c r="C22">
        <f>AVERAGE(C11:C20)</f>
        <v>0.36030000000000001</v>
      </c>
      <c r="G22" s="26"/>
      <c r="H22" s="27"/>
      <c r="I22" s="27"/>
      <c r="J22" s="28"/>
      <c r="K22" s="27"/>
      <c r="L22" s="26"/>
      <c r="M22" s="27"/>
      <c r="N22" s="28"/>
      <c r="O22" s="27"/>
      <c r="P22" s="27"/>
      <c r="Q22" s="27"/>
      <c r="R22" s="27"/>
      <c r="S22" s="27"/>
      <c r="T22" s="28"/>
      <c r="U22" s="28"/>
    </row>
    <row r="23" spans="1:21">
      <c r="G23" s="26"/>
      <c r="H23" s="27"/>
      <c r="I23" s="27"/>
      <c r="J23" s="28"/>
      <c r="K23" s="27"/>
      <c r="L23" s="26"/>
      <c r="M23" s="27"/>
      <c r="N23" s="28"/>
      <c r="O23" s="27"/>
      <c r="P23" s="27"/>
      <c r="Q23" s="27"/>
      <c r="R23" s="27"/>
      <c r="S23" s="27"/>
      <c r="T23" s="28"/>
      <c r="U23" s="28"/>
    </row>
    <row r="24" spans="1:21">
      <c r="B24" s="25" t="s">
        <v>64</v>
      </c>
      <c r="G24" s="26"/>
      <c r="H24" s="27"/>
      <c r="I24" s="27"/>
      <c r="J24" s="28"/>
      <c r="K24" s="27"/>
      <c r="L24" s="26"/>
      <c r="M24" s="27"/>
      <c r="N24" s="28"/>
      <c r="O24" s="27"/>
      <c r="P24" s="27"/>
      <c r="Q24" s="27"/>
      <c r="R24" s="27"/>
      <c r="S24" s="27"/>
      <c r="T24" s="28"/>
      <c r="U24" s="28"/>
    </row>
    <row r="25" spans="1:21">
      <c r="F25" s="29" t="s">
        <v>65</v>
      </c>
      <c r="G25" s="26"/>
      <c r="H25" s="27"/>
      <c r="I25" s="27"/>
      <c r="J25" s="28"/>
      <c r="K25" s="27"/>
      <c r="L25" s="26"/>
      <c r="M25" s="27"/>
      <c r="N25" s="28"/>
      <c r="O25" s="27"/>
      <c r="P25" s="27"/>
      <c r="Q25" s="27"/>
      <c r="R25" s="27"/>
      <c r="S25" s="27"/>
      <c r="T25" s="28"/>
      <c r="U25" s="28"/>
    </row>
    <row r="26" spans="1:21">
      <c r="G26" s="26"/>
      <c r="H26" s="27"/>
      <c r="I26" s="27"/>
      <c r="J26" s="28"/>
      <c r="K26" s="27"/>
      <c r="L26" s="26"/>
      <c r="M26" s="27"/>
      <c r="N26" s="28"/>
      <c r="O26" s="27"/>
      <c r="P26" s="27"/>
      <c r="Q26" s="27"/>
      <c r="R26" s="27"/>
      <c r="S26" s="27"/>
      <c r="T26" s="28"/>
      <c r="U26" s="28"/>
    </row>
    <row r="27" spans="1:21">
      <c r="G27" s="26"/>
      <c r="H27" s="27"/>
      <c r="I27" s="27"/>
      <c r="J27" s="28"/>
      <c r="K27" s="27"/>
      <c r="L27" s="26"/>
      <c r="M27" s="27"/>
      <c r="N27" s="27"/>
      <c r="O27" s="27"/>
      <c r="P27" s="27"/>
      <c r="Q27" s="27"/>
      <c r="R27" s="27"/>
      <c r="S27" s="27"/>
      <c r="T27" s="28"/>
      <c r="U27" s="28"/>
    </row>
    <row r="28" spans="1:21">
      <c r="G28" s="26"/>
      <c r="H28" s="27"/>
      <c r="I28" s="27"/>
      <c r="J28" s="28"/>
      <c r="K28" s="27"/>
      <c r="L28" s="26"/>
      <c r="M28" s="27"/>
      <c r="N28" s="27"/>
      <c r="O28" s="27"/>
      <c r="P28" s="27"/>
      <c r="Q28" s="27"/>
      <c r="R28" s="27"/>
      <c r="S28" s="27"/>
      <c r="T28" s="28"/>
      <c r="U28" s="28"/>
    </row>
    <row r="29" spans="1:21">
      <c r="G29" s="26"/>
      <c r="H29" s="27"/>
      <c r="I29" s="27"/>
      <c r="J29" s="28"/>
      <c r="L29" s="26"/>
      <c r="M29" s="27"/>
      <c r="N29" s="27"/>
      <c r="O29" s="27"/>
      <c r="P29" s="27"/>
      <c r="Q29" s="27"/>
      <c r="R29" s="27"/>
      <c r="S29" s="27"/>
      <c r="T29" s="28"/>
      <c r="U29" s="28"/>
    </row>
    <row r="30" spans="1:21">
      <c r="L30" s="26"/>
      <c r="M30" s="27"/>
      <c r="N30" s="27"/>
      <c r="O30" s="27"/>
      <c r="P30" s="27"/>
      <c r="Q30" s="27"/>
      <c r="R30" s="27"/>
      <c r="S30" s="27"/>
      <c r="T30" s="28"/>
      <c r="U30" s="28"/>
    </row>
    <row r="31" spans="1:21">
      <c r="L31" s="26"/>
      <c r="M31" s="27"/>
      <c r="N31" s="27"/>
      <c r="O31" s="27"/>
      <c r="P31" s="27"/>
      <c r="Q31" s="27"/>
      <c r="R31" s="27"/>
      <c r="S31" s="27"/>
      <c r="T31" s="28"/>
      <c r="U31" s="28"/>
    </row>
    <row r="32" spans="1:21">
      <c r="L32" s="26"/>
      <c r="M32" s="27"/>
      <c r="N32" s="27"/>
      <c r="O32" s="27"/>
      <c r="P32" s="27"/>
      <c r="Q32" s="27"/>
      <c r="R32" s="27"/>
      <c r="S32" s="27"/>
      <c r="T32" s="28"/>
      <c r="U32" s="28"/>
    </row>
    <row r="33" spans="12:21">
      <c r="L33" s="26"/>
      <c r="M33" s="27"/>
      <c r="N33" s="27"/>
      <c r="O33" s="27"/>
      <c r="P33" s="27"/>
      <c r="Q33" s="27"/>
      <c r="R33" s="27"/>
      <c r="S33" s="27"/>
      <c r="T33" s="28"/>
      <c r="U33" s="28"/>
    </row>
  </sheetData>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A462B-4BA5-4A42-AFCF-0C39E19E035A}">
  <dimension ref="A1:I153"/>
  <sheetViews>
    <sheetView workbookViewId="0">
      <selection activeCell="B151" sqref="B151"/>
    </sheetView>
  </sheetViews>
  <sheetFormatPr baseColWidth="10" defaultColWidth="11.5" defaultRowHeight="15"/>
  <cols>
    <col min="1" max="1" width="19" customWidth="1"/>
  </cols>
  <sheetData>
    <row r="1" spans="1:9">
      <c r="B1" s="104" t="s">
        <v>47</v>
      </c>
      <c r="C1" s="105"/>
      <c r="D1" s="105"/>
    </row>
    <row r="2" spans="1:9" ht="42" customHeight="1">
      <c r="A2" s="23" t="s">
        <v>46</v>
      </c>
      <c r="B2" s="22">
        <v>0.53</v>
      </c>
      <c r="C2" s="22">
        <v>0.57499999999999996</v>
      </c>
      <c r="D2" s="22">
        <v>0.6</v>
      </c>
    </row>
    <row r="3" spans="1:9">
      <c r="A3">
        <v>0.02</v>
      </c>
      <c r="B3" s="24">
        <f>B21</f>
        <v>0.50721734485125236</v>
      </c>
      <c r="C3" s="24">
        <f>B69</f>
        <v>0.32049392933535897</v>
      </c>
      <c r="D3" s="24">
        <f>B102</f>
        <v>0.21675869849319535</v>
      </c>
    </row>
    <row r="4" spans="1:9">
      <c r="A4">
        <v>3.6999999999999998E-2</v>
      </c>
      <c r="B4" s="24">
        <f>B37</f>
        <v>0.75801809482951765</v>
      </c>
      <c r="C4" s="24">
        <f>'Main result_3.30'!B36</f>
        <v>0.59258908261366561</v>
      </c>
      <c r="D4" s="24">
        <f>B118</f>
        <v>0.50068407582708085</v>
      </c>
    </row>
    <row r="5" spans="1:9">
      <c r="A5">
        <v>0.05</v>
      </c>
      <c r="B5" s="24">
        <f>B53</f>
        <v>0.9498069036364265</v>
      </c>
      <c r="C5" s="24">
        <f>B85</f>
        <v>0.80066184688531206</v>
      </c>
      <c r="D5" s="24">
        <f>B134</f>
        <v>0.71780348202358135</v>
      </c>
    </row>
    <row r="7" spans="1:9">
      <c r="A7" s="16" t="s">
        <v>48</v>
      </c>
    </row>
    <row r="9" spans="1:9">
      <c r="B9" t="s">
        <v>30</v>
      </c>
      <c r="C9" t="s">
        <v>32</v>
      </c>
      <c r="D9" t="s">
        <v>29</v>
      </c>
      <c r="E9" t="s">
        <v>33</v>
      </c>
      <c r="F9" t="s">
        <v>37</v>
      </c>
      <c r="G9" t="s">
        <v>38</v>
      </c>
      <c r="I9" t="s">
        <v>41</v>
      </c>
    </row>
    <row r="10" spans="1:9">
      <c r="A10">
        <v>2010</v>
      </c>
      <c r="B10">
        <v>9.647756814956665E-2</v>
      </c>
      <c r="C10">
        <v>0</v>
      </c>
      <c r="E10">
        <v>0</v>
      </c>
      <c r="F10">
        <f>'Main result_3.30'!E2</f>
        <v>1.0075371712446213</v>
      </c>
      <c r="G10">
        <f>'Main result_3.30'!C2</f>
        <v>0.57941565270636874</v>
      </c>
      <c r="I10">
        <f>'Main result_3.30'!C$2</f>
        <v>0.57941565270636874</v>
      </c>
    </row>
    <row r="11" spans="1:9">
      <c r="A11">
        <v>2011</v>
      </c>
      <c r="B11">
        <v>9.0930424630641937E-2</v>
      </c>
      <c r="C11">
        <f>(B11-$B$10)*100</f>
        <v>-0.55471435189247131</v>
      </c>
      <c r="D11" s="1">
        <v>0.02</v>
      </c>
      <c r="E11">
        <f>D11*C11</f>
        <v>-1.1094287037849426E-2</v>
      </c>
      <c r="F11">
        <f>$F$10+E11</f>
        <v>0.99644288420677185</v>
      </c>
      <c r="G11">
        <f>F11*0.53</f>
        <v>0.52811472862958908</v>
      </c>
      <c r="I11">
        <f>'Main result_3.30'!C$2</f>
        <v>0.57941565270636874</v>
      </c>
    </row>
    <row r="12" spans="1:9">
      <c r="A12">
        <v>2012</v>
      </c>
      <c r="B12">
        <v>8.1808827817440033E-2</v>
      </c>
      <c r="C12">
        <f t="shared" ref="C12:C19" si="0">(B12-$B$10)*100</f>
        <v>-1.4668740332126617</v>
      </c>
      <c r="D12" s="1">
        <v>0.02</v>
      </c>
      <c r="E12">
        <f t="shared" ref="E12:E19" si="1">D12*C12</f>
        <v>-2.9337480664253235E-2</v>
      </c>
      <c r="F12">
        <f t="shared" ref="F12:F19" si="2">$F$10+E12</f>
        <v>0.97819969058036804</v>
      </c>
      <c r="G12">
        <f t="shared" ref="G12:G19" si="3">F12*0.53</f>
        <v>0.51844583600759508</v>
      </c>
      <c r="I12">
        <f>'Main result_3.30'!C$2</f>
        <v>0.57941565270636874</v>
      </c>
    </row>
    <row r="13" spans="1:9">
      <c r="A13">
        <v>2013</v>
      </c>
      <c r="B13">
        <v>7.4922449886798859E-2</v>
      </c>
      <c r="C13">
        <f t="shared" si="0"/>
        <v>-2.1555118262767792</v>
      </c>
      <c r="D13" s="1">
        <v>0.02</v>
      </c>
      <c r="E13">
        <f t="shared" si="1"/>
        <v>-4.3110236525535583E-2</v>
      </c>
      <c r="F13">
        <f t="shared" si="2"/>
        <v>0.96442693471908569</v>
      </c>
      <c r="G13">
        <f t="shared" si="3"/>
        <v>0.51114627540111546</v>
      </c>
      <c r="I13">
        <f>'Main result_3.30'!C$2</f>
        <v>0.57941565270636874</v>
      </c>
    </row>
    <row r="14" spans="1:9">
      <c r="A14">
        <v>2014</v>
      </c>
      <c r="B14">
        <v>6.4170114696025848E-2</v>
      </c>
      <c r="C14">
        <f t="shared" si="0"/>
        <v>-3.2307453453540802</v>
      </c>
      <c r="D14" s="1">
        <v>0.02</v>
      </c>
      <c r="E14">
        <f t="shared" si="1"/>
        <v>-6.4614906907081604E-2</v>
      </c>
      <c r="F14">
        <f t="shared" si="2"/>
        <v>0.94292226433753967</v>
      </c>
      <c r="G14">
        <f t="shared" si="3"/>
        <v>0.49974880009889605</v>
      </c>
      <c r="I14">
        <f>'Main result_3.30'!C$2</f>
        <v>0.57941565270636874</v>
      </c>
    </row>
    <row r="15" spans="1:9">
      <c r="A15">
        <v>2015</v>
      </c>
      <c r="B15">
        <v>5.4046005010604858E-2</v>
      </c>
      <c r="C15">
        <f t="shared" si="0"/>
        <v>-4.2431563138961792</v>
      </c>
      <c r="D15" s="1">
        <v>0.02</v>
      </c>
      <c r="E15">
        <f t="shared" si="1"/>
        <v>-8.4863126277923584E-2</v>
      </c>
      <c r="F15">
        <f t="shared" si="2"/>
        <v>0.92267404496669769</v>
      </c>
      <c r="G15">
        <f t="shared" si="3"/>
        <v>0.48901724383234979</v>
      </c>
      <c r="I15">
        <f>'Main result_3.30'!C$2</f>
        <v>0.57941565270636874</v>
      </c>
    </row>
    <row r="16" spans="1:9">
      <c r="A16">
        <v>2016</v>
      </c>
      <c r="B16">
        <v>4.8788096755743027E-2</v>
      </c>
      <c r="C16">
        <f t="shared" si="0"/>
        <v>-4.7689471393823624</v>
      </c>
      <c r="D16" s="1">
        <v>0.02</v>
      </c>
      <c r="E16">
        <f t="shared" si="1"/>
        <v>-9.5378942787647247E-2</v>
      </c>
      <c r="F16">
        <f t="shared" si="2"/>
        <v>0.91215822845697403</v>
      </c>
      <c r="G16">
        <f t="shared" si="3"/>
        <v>0.48344386108219628</v>
      </c>
      <c r="I16">
        <f>'Main result_3.30'!C$2</f>
        <v>0.57941565270636874</v>
      </c>
    </row>
    <row r="17" spans="1:9">
      <c r="A17">
        <v>2017</v>
      </c>
      <c r="B17">
        <v>4.4422611594200134E-2</v>
      </c>
      <c r="C17">
        <f t="shared" si="0"/>
        <v>-5.2054956555366516</v>
      </c>
      <c r="D17" s="1">
        <v>0.02</v>
      </c>
      <c r="E17">
        <f t="shared" si="1"/>
        <v>-0.10410991311073303</v>
      </c>
      <c r="F17">
        <f t="shared" si="2"/>
        <v>0.90342725813388824</v>
      </c>
      <c r="G17">
        <f t="shared" si="3"/>
        <v>0.47881644681096081</v>
      </c>
      <c r="I17">
        <f>'Main result_3.30'!C$2</f>
        <v>0.57941565270636874</v>
      </c>
    </row>
    <row r="18" spans="1:9">
      <c r="A18">
        <v>2018</v>
      </c>
      <c r="B18">
        <v>3.9084307849407196E-2</v>
      </c>
      <c r="C18">
        <f t="shared" si="0"/>
        <v>-5.7393260300159454</v>
      </c>
      <c r="D18" s="1">
        <v>0.02</v>
      </c>
      <c r="E18">
        <f t="shared" si="1"/>
        <v>-0.11478652060031891</v>
      </c>
      <c r="F18">
        <f t="shared" si="2"/>
        <v>0.89275065064430237</v>
      </c>
      <c r="G18">
        <f t="shared" si="3"/>
        <v>0.47315784484148027</v>
      </c>
      <c r="I18">
        <f>'Main result_3.30'!C$2</f>
        <v>0.57941565270636874</v>
      </c>
    </row>
    <row r="19" spans="1:9">
      <c r="A19">
        <v>2019</v>
      </c>
      <c r="B19">
        <v>3.6883696913719177E-2</v>
      </c>
      <c r="C19">
        <f t="shared" si="0"/>
        <v>-5.9593871235847473</v>
      </c>
      <c r="D19" s="1">
        <v>0.02</v>
      </c>
      <c r="E19">
        <f t="shared" si="1"/>
        <v>-0.11918774247169495</v>
      </c>
      <c r="F19">
        <f t="shared" si="2"/>
        <v>0.88834942877292633</v>
      </c>
      <c r="G19">
        <f t="shared" si="3"/>
        <v>0.470825197249651</v>
      </c>
      <c r="I19">
        <f>'Main result_3.30'!C$2</f>
        <v>0.57941565270636874</v>
      </c>
    </row>
    <row r="21" spans="1:9">
      <c r="A21" s="16" t="s">
        <v>42</v>
      </c>
      <c r="B21">
        <f>(I19-G19)/(I19-'Main result_3.30'!C11)</f>
        <v>0.50721734485125236</v>
      </c>
    </row>
    <row r="23" spans="1:9">
      <c r="A23" s="16" t="s">
        <v>49</v>
      </c>
    </row>
    <row r="25" spans="1:9">
      <c r="B25" t="s">
        <v>30</v>
      </c>
      <c r="C25" t="s">
        <v>32</v>
      </c>
      <c r="D25" t="s">
        <v>29</v>
      </c>
      <c r="E25" t="s">
        <v>33</v>
      </c>
      <c r="F25" t="s">
        <v>37</v>
      </c>
      <c r="G25" t="s">
        <v>38</v>
      </c>
      <c r="I25" t="s">
        <v>41</v>
      </c>
    </row>
    <row r="26" spans="1:9">
      <c r="A26">
        <v>2010</v>
      </c>
      <c r="B26">
        <v>9.647756814956665E-2</v>
      </c>
      <c r="C26">
        <v>0</v>
      </c>
      <c r="E26">
        <v>0</v>
      </c>
      <c r="F26">
        <f>'Main result_3.30'!E2</f>
        <v>1.0075371712446213</v>
      </c>
      <c r="G26">
        <f>'Main result_3.30'!C2</f>
        <v>0.57941565270636874</v>
      </c>
      <c r="I26">
        <v>0.57941565270636874</v>
      </c>
    </row>
    <row r="27" spans="1:9">
      <c r="A27">
        <v>2011</v>
      </c>
      <c r="B27">
        <v>9.0930424630641937E-2</v>
      </c>
      <c r="C27">
        <f>(B27-$B$10)*100</f>
        <v>-0.55471435189247131</v>
      </c>
      <c r="D27" s="1">
        <v>3.6999999999999998E-2</v>
      </c>
      <c r="E27">
        <f>D27*C27</f>
        <v>-2.0524431020021439E-2</v>
      </c>
      <c r="F27">
        <f>$F$10+E27</f>
        <v>0.98701274022459984</v>
      </c>
      <c r="G27">
        <f>F27*0.53</f>
        <v>0.52311675231903798</v>
      </c>
      <c r="I27">
        <v>0.57941565270636874</v>
      </c>
    </row>
    <row r="28" spans="1:9">
      <c r="A28">
        <v>2012</v>
      </c>
      <c r="B28">
        <v>8.1808827817440033E-2</v>
      </c>
      <c r="C28">
        <f t="shared" ref="C28:C35" si="4">(B28-$B$10)*100</f>
        <v>-1.4668740332126617</v>
      </c>
      <c r="D28" s="1">
        <v>3.6999999999999998E-2</v>
      </c>
      <c r="E28">
        <f t="shared" ref="E28:E35" si="5">D28*C28</f>
        <v>-5.4274339228868484E-2</v>
      </c>
      <c r="F28">
        <f t="shared" ref="F28:F35" si="6">$F$10+E28</f>
        <v>0.95326283201575279</v>
      </c>
      <c r="G28">
        <f t="shared" ref="G28:G35" si="7">F28*0.53</f>
        <v>0.50522930096834906</v>
      </c>
      <c r="I28">
        <v>0.57941565270636874</v>
      </c>
    </row>
    <row r="29" spans="1:9">
      <c r="A29">
        <v>2013</v>
      </c>
      <c r="B29">
        <v>7.4922449886798859E-2</v>
      </c>
      <c r="C29">
        <f t="shared" si="4"/>
        <v>-2.1555118262767792</v>
      </c>
      <c r="D29" s="1">
        <v>3.6999999999999998E-2</v>
      </c>
      <c r="E29">
        <f t="shared" si="5"/>
        <v>-7.9753937572240821E-2</v>
      </c>
      <c r="F29">
        <f t="shared" si="6"/>
        <v>0.92778323367238047</v>
      </c>
      <c r="G29">
        <f t="shared" si="7"/>
        <v>0.49172511384636169</v>
      </c>
      <c r="I29">
        <v>0.57941565270636874</v>
      </c>
    </row>
    <row r="30" spans="1:9">
      <c r="A30">
        <v>2014</v>
      </c>
      <c r="B30">
        <v>6.4170114696025848E-2</v>
      </c>
      <c r="C30">
        <f t="shared" si="4"/>
        <v>-3.2307453453540802</v>
      </c>
      <c r="D30" s="1">
        <v>3.6999999999999998E-2</v>
      </c>
      <c r="E30">
        <f t="shared" si="5"/>
        <v>-0.11953757777810096</v>
      </c>
      <c r="F30">
        <f t="shared" si="6"/>
        <v>0.88799959346652035</v>
      </c>
      <c r="G30">
        <f t="shared" si="7"/>
        <v>0.4706397845372558</v>
      </c>
      <c r="I30">
        <v>0.57941565270636874</v>
      </c>
    </row>
    <row r="31" spans="1:9">
      <c r="A31">
        <v>2015</v>
      </c>
      <c r="B31">
        <v>5.4046005010604858E-2</v>
      </c>
      <c r="C31">
        <f t="shared" si="4"/>
        <v>-4.2431563138961792</v>
      </c>
      <c r="D31" s="1">
        <v>3.6999999999999998E-2</v>
      </c>
      <c r="E31">
        <f t="shared" si="5"/>
        <v>-0.15699678361415861</v>
      </c>
      <c r="F31">
        <f t="shared" si="6"/>
        <v>0.85054038763046269</v>
      </c>
      <c r="G31">
        <f t="shared" si="7"/>
        <v>0.45078640544414522</v>
      </c>
      <c r="I31">
        <v>0.57941565270636874</v>
      </c>
    </row>
    <row r="32" spans="1:9">
      <c r="A32">
        <v>2016</v>
      </c>
      <c r="B32">
        <v>4.8788096755743027E-2</v>
      </c>
      <c r="C32">
        <f t="shared" si="4"/>
        <v>-4.7689471393823624</v>
      </c>
      <c r="D32" s="1">
        <v>3.6999999999999998E-2</v>
      </c>
      <c r="E32">
        <f t="shared" si="5"/>
        <v>-0.17645104415714741</v>
      </c>
      <c r="F32">
        <f t="shared" si="6"/>
        <v>0.83108612708747387</v>
      </c>
      <c r="G32">
        <f t="shared" si="7"/>
        <v>0.44047564735636119</v>
      </c>
      <c r="I32">
        <v>0.57941565270636874</v>
      </c>
    </row>
    <row r="33" spans="1:9">
      <c r="A33">
        <v>2017</v>
      </c>
      <c r="B33">
        <v>4.4422611594200134E-2</v>
      </c>
      <c r="C33">
        <f t="shared" si="4"/>
        <v>-5.2054956555366516</v>
      </c>
      <c r="D33" s="1">
        <v>3.6999999999999998E-2</v>
      </c>
      <c r="E33">
        <f t="shared" si="5"/>
        <v>-0.19260333925485609</v>
      </c>
      <c r="F33">
        <f t="shared" si="6"/>
        <v>0.81493383198976521</v>
      </c>
      <c r="G33">
        <f t="shared" si="7"/>
        <v>0.43191493095457556</v>
      </c>
      <c r="I33">
        <v>0.57941565270636874</v>
      </c>
    </row>
    <row r="34" spans="1:9">
      <c r="A34">
        <v>2018</v>
      </c>
      <c r="B34">
        <v>3.9084307849407196E-2</v>
      </c>
      <c r="C34">
        <f t="shared" si="4"/>
        <v>-5.7393260300159454</v>
      </c>
      <c r="D34" s="1">
        <v>3.6999999999999998E-2</v>
      </c>
      <c r="E34">
        <f t="shared" si="5"/>
        <v>-0.21235506311058996</v>
      </c>
      <c r="F34">
        <f t="shared" si="6"/>
        <v>0.79518210813403134</v>
      </c>
      <c r="G34">
        <f t="shared" si="7"/>
        <v>0.42144651731103661</v>
      </c>
      <c r="I34">
        <v>0.57941565270636874</v>
      </c>
    </row>
    <row r="35" spans="1:9">
      <c r="A35">
        <v>2019</v>
      </c>
      <c r="B35">
        <v>3.6883696913719177E-2</v>
      </c>
      <c r="C35">
        <f t="shared" si="4"/>
        <v>-5.9593871235847473</v>
      </c>
      <c r="D35" s="1">
        <v>3.6999999999999998E-2</v>
      </c>
      <c r="E35">
        <f t="shared" si="5"/>
        <v>-0.22049732357263563</v>
      </c>
      <c r="F35">
        <f t="shared" si="6"/>
        <v>0.78703984767198565</v>
      </c>
      <c r="G35">
        <f t="shared" si="7"/>
        <v>0.41713111926615243</v>
      </c>
      <c r="I35">
        <v>0.57941565270636874</v>
      </c>
    </row>
    <row r="37" spans="1:9">
      <c r="A37" s="16" t="s">
        <v>42</v>
      </c>
      <c r="B37">
        <f>(I35-G35)/(I35-'Main result_3.30'!C11)</f>
        <v>0.75801809482951765</v>
      </c>
    </row>
    <row r="39" spans="1:9">
      <c r="A39" s="16" t="s">
        <v>50</v>
      </c>
    </row>
    <row r="41" spans="1:9">
      <c r="B41" t="s">
        <v>30</v>
      </c>
      <c r="C41" t="s">
        <v>32</v>
      </c>
      <c r="D41" t="s">
        <v>29</v>
      </c>
      <c r="E41" t="s">
        <v>33</v>
      </c>
      <c r="F41" t="s">
        <v>37</v>
      </c>
      <c r="G41" t="s">
        <v>38</v>
      </c>
      <c r="I41" t="s">
        <v>41</v>
      </c>
    </row>
    <row r="42" spans="1:9">
      <c r="A42">
        <v>2010</v>
      </c>
      <c r="B42">
        <v>9.647756814956665E-2</v>
      </c>
      <c r="C42">
        <v>0</v>
      </c>
      <c r="E42">
        <v>0</v>
      </c>
      <c r="F42">
        <f>'Main result_3.30'!$E$2</f>
        <v>1.0075371712446213</v>
      </c>
      <c r="G42">
        <f>'Main result_3.30'!$C$2</f>
        <v>0.57941565270636874</v>
      </c>
      <c r="I42">
        <v>0.57941565270636874</v>
      </c>
    </row>
    <row r="43" spans="1:9">
      <c r="A43">
        <v>2011</v>
      </c>
      <c r="B43">
        <v>9.0930424630641937E-2</v>
      </c>
      <c r="C43">
        <f>(B43-$B$10)*100</f>
        <v>-0.55471435189247131</v>
      </c>
      <c r="D43" s="1">
        <v>0.05</v>
      </c>
      <c r="E43">
        <f>D43*C43</f>
        <v>-2.7735717594623566E-2</v>
      </c>
      <c r="F43">
        <f>$F$10+E43</f>
        <v>0.97980145364999771</v>
      </c>
      <c r="G43">
        <f>F43*0.53</f>
        <v>0.51929477043449879</v>
      </c>
      <c r="I43">
        <v>0.57941565270636874</v>
      </c>
    </row>
    <row r="44" spans="1:9">
      <c r="A44">
        <v>2012</v>
      </c>
      <c r="B44">
        <v>8.1808827817440033E-2</v>
      </c>
      <c r="C44">
        <f t="shared" ref="C44:C51" si="8">(B44-$B$10)*100</f>
        <v>-1.4668740332126617</v>
      </c>
      <c r="D44" s="1">
        <v>0.05</v>
      </c>
      <c r="E44">
        <f t="shared" ref="E44:E51" si="9">D44*C44</f>
        <v>-7.3343701660633087E-2</v>
      </c>
      <c r="F44">
        <f t="shared" ref="F44:F51" si="10">$F$10+E44</f>
        <v>0.93419346958398819</v>
      </c>
      <c r="G44">
        <f t="shared" ref="G44:G51" si="11">F44*0.53</f>
        <v>0.49512253887951374</v>
      </c>
      <c r="I44">
        <v>0.57941565270636874</v>
      </c>
    </row>
    <row r="45" spans="1:9">
      <c r="A45">
        <v>2013</v>
      </c>
      <c r="B45">
        <v>7.4922449886798859E-2</v>
      </c>
      <c r="C45">
        <f t="shared" si="8"/>
        <v>-2.1555118262767792</v>
      </c>
      <c r="D45" s="1">
        <v>0.05</v>
      </c>
      <c r="E45">
        <f t="shared" si="9"/>
        <v>-0.10777559131383896</v>
      </c>
      <c r="F45">
        <f t="shared" si="10"/>
        <v>0.89976157993078232</v>
      </c>
      <c r="G45">
        <f t="shared" si="11"/>
        <v>0.47687363736331467</v>
      </c>
      <c r="I45">
        <v>0.57941565270636874</v>
      </c>
    </row>
    <row r="46" spans="1:9">
      <c r="A46">
        <v>2014</v>
      </c>
      <c r="B46">
        <v>6.4170114696025848E-2</v>
      </c>
      <c r="C46">
        <f t="shared" si="8"/>
        <v>-3.2307453453540802</v>
      </c>
      <c r="D46" s="1">
        <v>0.05</v>
      </c>
      <c r="E46">
        <f t="shared" si="9"/>
        <v>-0.16153726726770401</v>
      </c>
      <c r="F46">
        <f t="shared" si="10"/>
        <v>0.84599990397691727</v>
      </c>
      <c r="G46">
        <f t="shared" si="11"/>
        <v>0.44837994910776618</v>
      </c>
      <c r="I46">
        <v>0.57941565270636874</v>
      </c>
    </row>
    <row r="47" spans="1:9">
      <c r="A47">
        <v>2015</v>
      </c>
      <c r="B47">
        <v>5.4046005010604858E-2</v>
      </c>
      <c r="C47">
        <f t="shared" si="8"/>
        <v>-4.2431563138961792</v>
      </c>
      <c r="D47" s="1">
        <v>0.05</v>
      </c>
      <c r="E47">
        <f t="shared" si="9"/>
        <v>-0.21215781569480896</v>
      </c>
      <c r="F47">
        <f t="shared" si="10"/>
        <v>0.79537935554981232</v>
      </c>
      <c r="G47">
        <f t="shared" si="11"/>
        <v>0.42155105844140056</v>
      </c>
      <c r="I47">
        <v>0.57941565270636874</v>
      </c>
    </row>
    <row r="48" spans="1:9">
      <c r="A48">
        <v>2016</v>
      </c>
      <c r="B48">
        <v>4.8788096755743027E-2</v>
      </c>
      <c r="C48">
        <f t="shared" si="8"/>
        <v>-4.7689471393823624</v>
      </c>
      <c r="D48" s="1">
        <v>0.05</v>
      </c>
      <c r="E48">
        <f t="shared" si="9"/>
        <v>-0.23844735696911812</v>
      </c>
      <c r="F48">
        <f t="shared" si="10"/>
        <v>0.76908981427550316</v>
      </c>
      <c r="G48">
        <f t="shared" si="11"/>
        <v>0.40761760156601667</v>
      </c>
      <c r="I48">
        <v>0.57941565270636874</v>
      </c>
    </row>
    <row r="49" spans="1:9">
      <c r="A49">
        <v>2017</v>
      </c>
      <c r="B49">
        <v>4.4422611594200134E-2</v>
      </c>
      <c r="C49">
        <f t="shared" si="8"/>
        <v>-5.2054956555366516</v>
      </c>
      <c r="D49" s="1">
        <v>0.05</v>
      </c>
      <c r="E49">
        <f t="shared" si="9"/>
        <v>-0.26027478277683258</v>
      </c>
      <c r="F49">
        <f t="shared" si="10"/>
        <v>0.7472623884677887</v>
      </c>
      <c r="G49">
        <f t="shared" si="11"/>
        <v>0.39604906588792804</v>
      </c>
      <c r="I49">
        <v>0.57941565270636874</v>
      </c>
    </row>
    <row r="50" spans="1:9">
      <c r="A50">
        <v>2018</v>
      </c>
      <c r="B50">
        <v>3.9084307849407196E-2</v>
      </c>
      <c r="C50">
        <f t="shared" si="8"/>
        <v>-5.7393260300159454</v>
      </c>
      <c r="D50" s="1">
        <v>0.05</v>
      </c>
      <c r="E50">
        <f t="shared" si="9"/>
        <v>-0.28696630150079727</v>
      </c>
      <c r="F50">
        <f t="shared" si="10"/>
        <v>0.72057086974382401</v>
      </c>
      <c r="G50">
        <f t="shared" si="11"/>
        <v>0.38190256096422676</v>
      </c>
      <c r="I50">
        <v>0.57941565270636874</v>
      </c>
    </row>
    <row r="51" spans="1:9">
      <c r="A51">
        <v>2019</v>
      </c>
      <c r="B51">
        <v>3.6883696913719177E-2</v>
      </c>
      <c r="C51">
        <f t="shared" si="8"/>
        <v>-5.9593871235847473</v>
      </c>
      <c r="D51" s="1">
        <v>0.05</v>
      </c>
      <c r="E51">
        <f t="shared" si="9"/>
        <v>-0.29796935617923737</v>
      </c>
      <c r="F51">
        <f t="shared" si="10"/>
        <v>0.70956781506538391</v>
      </c>
      <c r="G51">
        <f t="shared" si="11"/>
        <v>0.37607094198465352</v>
      </c>
      <c r="I51">
        <v>0.57941565270636874</v>
      </c>
    </row>
    <row r="53" spans="1:9">
      <c r="A53" s="16" t="s">
        <v>42</v>
      </c>
      <c r="B53">
        <f>(I51-G51)/(I51-'Main result_3.30'!$C$11)</f>
        <v>0.9498069036364265</v>
      </c>
    </row>
    <row r="55" spans="1:9">
      <c r="A55" s="16" t="s">
        <v>51</v>
      </c>
    </row>
    <row r="57" spans="1:9">
      <c r="B57" t="s">
        <v>30</v>
      </c>
      <c r="C57" t="s">
        <v>32</v>
      </c>
      <c r="D57" t="s">
        <v>29</v>
      </c>
      <c r="E57" t="s">
        <v>33</v>
      </c>
      <c r="F57" t="s">
        <v>37</v>
      </c>
      <c r="G57" t="s">
        <v>38</v>
      </c>
      <c r="I57" t="s">
        <v>41</v>
      </c>
    </row>
    <row r="58" spans="1:9">
      <c r="A58">
        <v>2010</v>
      </c>
      <c r="B58">
        <v>9.647756814956665E-2</v>
      </c>
      <c r="C58">
        <v>0</v>
      </c>
      <c r="E58">
        <v>0</v>
      </c>
      <c r="F58">
        <f>'Main result_3.30'!$E$2</f>
        <v>1.0075371712446213</v>
      </c>
      <c r="G58">
        <f>'Main result_3.30'!$C$2</f>
        <v>0.57941565270636874</v>
      </c>
      <c r="I58">
        <v>0.57941565270636874</v>
      </c>
    </row>
    <row r="59" spans="1:9">
      <c r="A59">
        <v>2011</v>
      </c>
      <c r="B59">
        <v>9.0930424630641937E-2</v>
      </c>
      <c r="C59">
        <f>(B59-$B$10)*100</f>
        <v>-0.55471435189247131</v>
      </c>
      <c r="D59" s="1">
        <v>0.02</v>
      </c>
      <c r="E59">
        <f>D59*C59</f>
        <v>-1.1094287037849426E-2</v>
      </c>
      <c r="F59">
        <f>$F$10+E59</f>
        <v>0.99644288420677185</v>
      </c>
      <c r="G59">
        <f>F59*0.575</f>
        <v>0.57295465841889381</v>
      </c>
      <c r="I59">
        <v>0.57941565270636874</v>
      </c>
    </row>
    <row r="60" spans="1:9">
      <c r="A60">
        <v>2012</v>
      </c>
      <c r="B60">
        <v>8.1808827817440033E-2</v>
      </c>
      <c r="C60">
        <f t="shared" ref="C60:C67" si="12">(B60-$B$10)*100</f>
        <v>-1.4668740332126617</v>
      </c>
      <c r="D60" s="1">
        <v>0.02</v>
      </c>
      <c r="E60">
        <f t="shared" ref="E60:E67" si="13">D60*C60</f>
        <v>-2.9337480664253235E-2</v>
      </c>
      <c r="F60">
        <f t="shared" ref="F60:F67" si="14">$F$10+E60</f>
        <v>0.97819969058036804</v>
      </c>
      <c r="G60">
        <f t="shared" ref="G60:G67" si="15">F60*0.575</f>
        <v>0.56246482208371162</v>
      </c>
      <c r="I60">
        <v>0.57941565270636874</v>
      </c>
    </row>
    <row r="61" spans="1:9">
      <c r="A61">
        <v>2013</v>
      </c>
      <c r="B61">
        <v>7.4922449886798859E-2</v>
      </c>
      <c r="C61">
        <f t="shared" si="12"/>
        <v>-2.1555118262767792</v>
      </c>
      <c r="D61" s="1">
        <v>0.02</v>
      </c>
      <c r="E61">
        <f t="shared" si="13"/>
        <v>-4.3110236525535583E-2</v>
      </c>
      <c r="F61">
        <f t="shared" si="14"/>
        <v>0.96442693471908569</v>
      </c>
      <c r="G61">
        <f t="shared" si="15"/>
        <v>0.55454548746347421</v>
      </c>
      <c r="I61">
        <v>0.57941565270636874</v>
      </c>
    </row>
    <row r="62" spans="1:9">
      <c r="A62">
        <v>2014</v>
      </c>
      <c r="B62">
        <v>6.4170114696025848E-2</v>
      </c>
      <c r="C62">
        <f t="shared" si="12"/>
        <v>-3.2307453453540802</v>
      </c>
      <c r="D62" s="1">
        <v>0.02</v>
      </c>
      <c r="E62">
        <f t="shared" si="13"/>
        <v>-6.4614906907081604E-2</v>
      </c>
      <c r="F62">
        <f t="shared" si="14"/>
        <v>0.94292226433753967</v>
      </c>
      <c r="G62">
        <f t="shared" si="15"/>
        <v>0.54218030199408529</v>
      </c>
      <c r="I62">
        <v>0.57941565270636874</v>
      </c>
    </row>
    <row r="63" spans="1:9">
      <c r="A63">
        <v>2015</v>
      </c>
      <c r="B63">
        <v>5.4046005010604858E-2</v>
      </c>
      <c r="C63">
        <f t="shared" si="12"/>
        <v>-4.2431563138961792</v>
      </c>
      <c r="D63" s="1">
        <v>0.02</v>
      </c>
      <c r="E63">
        <f t="shared" si="13"/>
        <v>-8.4863126277923584E-2</v>
      </c>
      <c r="F63">
        <f t="shared" si="14"/>
        <v>0.92267404496669769</v>
      </c>
      <c r="G63">
        <f t="shared" si="15"/>
        <v>0.53053757585585115</v>
      </c>
      <c r="I63">
        <v>0.57941565270636874</v>
      </c>
    </row>
    <row r="64" spans="1:9">
      <c r="A64">
        <v>2016</v>
      </c>
      <c r="B64">
        <v>4.8788096755743027E-2</v>
      </c>
      <c r="C64">
        <f t="shared" si="12"/>
        <v>-4.7689471393823624</v>
      </c>
      <c r="D64" s="1">
        <v>0.02</v>
      </c>
      <c r="E64">
        <f t="shared" si="13"/>
        <v>-9.5378942787647247E-2</v>
      </c>
      <c r="F64">
        <f t="shared" si="14"/>
        <v>0.91215822845697403</v>
      </c>
      <c r="G64">
        <f t="shared" si="15"/>
        <v>0.52449098136276007</v>
      </c>
      <c r="I64">
        <v>0.57941565270636874</v>
      </c>
    </row>
    <row r="65" spans="1:9">
      <c r="A65">
        <v>2017</v>
      </c>
      <c r="B65">
        <v>4.4422611594200134E-2</v>
      </c>
      <c r="C65">
        <f t="shared" si="12"/>
        <v>-5.2054956555366516</v>
      </c>
      <c r="D65" s="1">
        <v>0.02</v>
      </c>
      <c r="E65">
        <f t="shared" si="13"/>
        <v>-0.10410991311073303</v>
      </c>
      <c r="F65">
        <f t="shared" si="14"/>
        <v>0.90342725813388824</v>
      </c>
      <c r="G65">
        <f t="shared" si="15"/>
        <v>0.51947067342698572</v>
      </c>
      <c r="I65">
        <v>0.57941565270636874</v>
      </c>
    </row>
    <row r="66" spans="1:9">
      <c r="A66">
        <v>2018</v>
      </c>
      <c r="B66">
        <v>3.9084307849407196E-2</v>
      </c>
      <c r="C66">
        <f t="shared" si="12"/>
        <v>-5.7393260300159454</v>
      </c>
      <c r="D66" s="1">
        <v>0.02</v>
      </c>
      <c r="E66">
        <f t="shared" si="13"/>
        <v>-0.11478652060031891</v>
      </c>
      <c r="F66">
        <f t="shared" si="14"/>
        <v>0.89275065064430237</v>
      </c>
      <c r="G66">
        <f t="shared" si="15"/>
        <v>0.51333162412047384</v>
      </c>
      <c r="I66">
        <v>0.57941565270636874</v>
      </c>
    </row>
    <row r="67" spans="1:9">
      <c r="A67">
        <v>2019</v>
      </c>
      <c r="B67">
        <v>3.6883696913719177E-2</v>
      </c>
      <c r="C67">
        <f t="shared" si="12"/>
        <v>-5.9593871235847473</v>
      </c>
      <c r="D67" s="1">
        <v>0.02</v>
      </c>
      <c r="E67">
        <f t="shared" si="13"/>
        <v>-0.11918774247169495</v>
      </c>
      <c r="F67">
        <f t="shared" si="14"/>
        <v>0.88834942877292633</v>
      </c>
      <c r="G67">
        <f t="shared" si="15"/>
        <v>0.51080092154443257</v>
      </c>
      <c r="I67">
        <v>0.57941565270636874</v>
      </c>
    </row>
    <row r="69" spans="1:9">
      <c r="A69" s="16" t="s">
        <v>42</v>
      </c>
      <c r="B69">
        <f>(I67-G67)/(I67-'Main result_3.30'!$C$11)</f>
        <v>0.32049392933535897</v>
      </c>
    </row>
    <row r="71" spans="1:9">
      <c r="A71" s="16" t="s">
        <v>52</v>
      </c>
    </row>
    <row r="73" spans="1:9">
      <c r="B73" t="s">
        <v>30</v>
      </c>
      <c r="C73" t="s">
        <v>32</v>
      </c>
      <c r="D73" t="s">
        <v>29</v>
      </c>
      <c r="E73" t="s">
        <v>33</v>
      </c>
      <c r="F73" t="s">
        <v>37</v>
      </c>
      <c r="G73" t="s">
        <v>38</v>
      </c>
      <c r="I73" t="s">
        <v>41</v>
      </c>
    </row>
    <row r="74" spans="1:9">
      <c r="A74">
        <v>2010</v>
      </c>
      <c r="B74">
        <v>9.647756814956665E-2</v>
      </c>
      <c r="C74">
        <v>0</v>
      </c>
      <c r="E74">
        <v>0</v>
      </c>
      <c r="F74">
        <f>'Main result_3.30'!$E$2</f>
        <v>1.0075371712446213</v>
      </c>
      <c r="G74">
        <f>'Main result_3.30'!$C$2</f>
        <v>0.57941565270636874</v>
      </c>
      <c r="I74">
        <v>0.57941565270636874</v>
      </c>
    </row>
    <row r="75" spans="1:9">
      <c r="A75">
        <v>2011</v>
      </c>
      <c r="B75">
        <v>9.0930424630641937E-2</v>
      </c>
      <c r="C75">
        <f>(B75-$B$10)*100</f>
        <v>-0.55471435189247131</v>
      </c>
      <c r="D75" s="1">
        <v>0.05</v>
      </c>
      <c r="E75">
        <f>D75*C75</f>
        <v>-2.7735717594623566E-2</v>
      </c>
      <c r="F75">
        <f>$F$10+E75</f>
        <v>0.97980145364999771</v>
      </c>
      <c r="G75">
        <f>F75*0.575</f>
        <v>0.56338583584874868</v>
      </c>
      <c r="I75">
        <v>0.57941565270636874</v>
      </c>
    </row>
    <row r="76" spans="1:9">
      <c r="A76">
        <v>2012</v>
      </c>
      <c r="B76">
        <v>8.1808827817440033E-2</v>
      </c>
      <c r="C76">
        <f t="shared" ref="C76:C83" si="16">(B76-$B$10)*100</f>
        <v>-1.4668740332126617</v>
      </c>
      <c r="D76" s="1">
        <v>0.05</v>
      </c>
      <c r="E76">
        <f t="shared" ref="E76:E83" si="17">D76*C76</f>
        <v>-7.3343701660633087E-2</v>
      </c>
      <c r="F76">
        <f t="shared" ref="F76:F83" si="18">$F$10+E76</f>
        <v>0.93419346958398819</v>
      </c>
      <c r="G76">
        <f t="shared" ref="G76:G83" si="19">F76*0.575</f>
        <v>0.53716124501079321</v>
      </c>
      <c r="I76">
        <v>0.57941565270636874</v>
      </c>
    </row>
    <row r="77" spans="1:9">
      <c r="A77">
        <v>2013</v>
      </c>
      <c r="B77">
        <v>7.4922449886798859E-2</v>
      </c>
      <c r="C77">
        <f t="shared" si="16"/>
        <v>-2.1555118262767792</v>
      </c>
      <c r="D77" s="1">
        <v>0.05</v>
      </c>
      <c r="E77">
        <f t="shared" si="17"/>
        <v>-0.10777559131383896</v>
      </c>
      <c r="F77">
        <f t="shared" si="18"/>
        <v>0.89976157993078232</v>
      </c>
      <c r="G77">
        <f t="shared" si="19"/>
        <v>0.51736290846019983</v>
      </c>
      <c r="I77">
        <v>0.57941565270636874</v>
      </c>
    </row>
    <row r="78" spans="1:9">
      <c r="A78">
        <v>2014</v>
      </c>
      <c r="B78">
        <v>6.4170114696025848E-2</v>
      </c>
      <c r="C78">
        <f t="shared" si="16"/>
        <v>-3.2307453453540802</v>
      </c>
      <c r="D78" s="1">
        <v>0.05</v>
      </c>
      <c r="E78">
        <f t="shared" si="17"/>
        <v>-0.16153726726770401</v>
      </c>
      <c r="F78">
        <f t="shared" si="18"/>
        <v>0.84599990397691727</v>
      </c>
      <c r="G78">
        <f t="shared" si="19"/>
        <v>0.48644994478672737</v>
      </c>
      <c r="I78">
        <v>0.57941565270636874</v>
      </c>
    </row>
    <row r="79" spans="1:9">
      <c r="A79">
        <v>2015</v>
      </c>
      <c r="B79">
        <v>5.4046005010604858E-2</v>
      </c>
      <c r="C79">
        <f t="shared" si="16"/>
        <v>-4.2431563138961792</v>
      </c>
      <c r="D79" s="1">
        <v>0.05</v>
      </c>
      <c r="E79">
        <f t="shared" si="17"/>
        <v>-0.21215781569480896</v>
      </c>
      <c r="F79">
        <f t="shared" si="18"/>
        <v>0.79537935554981232</v>
      </c>
      <c r="G79">
        <f t="shared" si="19"/>
        <v>0.45734312944114203</v>
      </c>
      <c r="I79">
        <v>0.57941565270636874</v>
      </c>
    </row>
    <row r="80" spans="1:9">
      <c r="A80">
        <v>2016</v>
      </c>
      <c r="B80">
        <v>4.8788096755743027E-2</v>
      </c>
      <c r="C80">
        <f t="shared" si="16"/>
        <v>-4.7689471393823624</v>
      </c>
      <c r="D80" s="1">
        <v>0.05</v>
      </c>
      <c r="E80">
        <f t="shared" si="17"/>
        <v>-0.23844735696911812</v>
      </c>
      <c r="F80">
        <f t="shared" si="18"/>
        <v>0.76908981427550316</v>
      </c>
      <c r="G80">
        <f t="shared" si="19"/>
        <v>0.44222664320841426</v>
      </c>
      <c r="I80">
        <v>0.57941565270636874</v>
      </c>
    </row>
    <row r="81" spans="1:9">
      <c r="A81">
        <v>2017</v>
      </c>
      <c r="B81">
        <v>4.4422611594200134E-2</v>
      </c>
      <c r="C81">
        <f t="shared" si="16"/>
        <v>-5.2054956555366516</v>
      </c>
      <c r="D81" s="1">
        <v>0.05</v>
      </c>
      <c r="E81">
        <f t="shared" si="17"/>
        <v>-0.26027478277683258</v>
      </c>
      <c r="F81">
        <f t="shared" si="18"/>
        <v>0.7472623884677887</v>
      </c>
      <c r="G81">
        <f t="shared" si="19"/>
        <v>0.42967587336897844</v>
      </c>
      <c r="I81">
        <v>0.57941565270636874</v>
      </c>
    </row>
    <row r="82" spans="1:9">
      <c r="A82">
        <v>2018</v>
      </c>
      <c r="B82">
        <v>3.9084307849407196E-2</v>
      </c>
      <c r="C82">
        <f t="shared" si="16"/>
        <v>-5.7393260300159454</v>
      </c>
      <c r="D82" s="1">
        <v>0.05</v>
      </c>
      <c r="E82">
        <f t="shared" si="17"/>
        <v>-0.28696630150079727</v>
      </c>
      <c r="F82">
        <f t="shared" si="18"/>
        <v>0.72057086974382401</v>
      </c>
      <c r="G82">
        <f t="shared" si="19"/>
        <v>0.41432825010269875</v>
      </c>
      <c r="I82">
        <v>0.57941565270636874</v>
      </c>
    </row>
    <row r="83" spans="1:9">
      <c r="A83">
        <v>2019</v>
      </c>
      <c r="B83">
        <v>3.6883696913719177E-2</v>
      </c>
      <c r="C83">
        <f t="shared" si="16"/>
        <v>-5.9593871235847473</v>
      </c>
      <c r="D83" s="1">
        <v>0.05</v>
      </c>
      <c r="E83">
        <f t="shared" si="17"/>
        <v>-0.29796935617923737</v>
      </c>
      <c r="F83">
        <f t="shared" si="18"/>
        <v>0.70956781506538391</v>
      </c>
      <c r="G83">
        <f t="shared" si="19"/>
        <v>0.40800149366259569</v>
      </c>
      <c r="I83">
        <v>0.57941565270636874</v>
      </c>
    </row>
    <row r="85" spans="1:9">
      <c r="A85" s="16" t="s">
        <v>42</v>
      </c>
      <c r="B85">
        <f>(I83-G83)/(I83-'Main result_3.30'!$C$11)</f>
        <v>0.80066184688531206</v>
      </c>
    </row>
    <row r="88" spans="1:9">
      <c r="A88" s="16" t="s">
        <v>53</v>
      </c>
    </row>
    <row r="90" spans="1:9">
      <c r="B90" t="s">
        <v>30</v>
      </c>
      <c r="C90" t="s">
        <v>32</v>
      </c>
      <c r="D90" t="s">
        <v>29</v>
      </c>
      <c r="E90" t="s">
        <v>33</v>
      </c>
      <c r="F90" t="s">
        <v>37</v>
      </c>
      <c r="G90" t="s">
        <v>38</v>
      </c>
      <c r="I90" t="s">
        <v>41</v>
      </c>
    </row>
    <row r="91" spans="1:9">
      <c r="A91">
        <v>2010</v>
      </c>
      <c r="B91">
        <v>9.647756814956665E-2</v>
      </c>
      <c r="C91">
        <v>0</v>
      </c>
      <c r="E91">
        <v>0</v>
      </c>
      <c r="F91">
        <f>'Main result_3.30'!$E$2</f>
        <v>1.0075371712446213</v>
      </c>
      <c r="G91">
        <f>'Main result_3.30'!$C$2</f>
        <v>0.57941565270636874</v>
      </c>
      <c r="I91">
        <v>0.57941565270636874</v>
      </c>
    </row>
    <row r="92" spans="1:9">
      <c r="A92">
        <v>2011</v>
      </c>
      <c r="B92">
        <v>9.0930424630641937E-2</v>
      </c>
      <c r="C92">
        <f>(B92-$B$10)*100</f>
        <v>-0.55471435189247131</v>
      </c>
      <c r="D92" s="1">
        <v>0.02</v>
      </c>
      <c r="E92">
        <f>D92*C92</f>
        <v>-1.1094287037849426E-2</v>
      </c>
      <c r="F92">
        <f>$F$10+E92</f>
        <v>0.99644288420677185</v>
      </c>
      <c r="G92">
        <f>F92*0.6</f>
        <v>0.59786573052406311</v>
      </c>
      <c r="I92">
        <v>0.57941565270636874</v>
      </c>
    </row>
    <row r="93" spans="1:9">
      <c r="A93">
        <v>2012</v>
      </c>
      <c r="B93">
        <v>8.1808827817440033E-2</v>
      </c>
      <c r="C93">
        <f t="shared" ref="C93:C100" si="20">(B93-$B$10)*100</f>
        <v>-1.4668740332126617</v>
      </c>
      <c r="D93" s="1">
        <v>0.02</v>
      </c>
      <c r="E93">
        <f t="shared" ref="E93:E100" si="21">D93*C93</f>
        <v>-2.9337480664253235E-2</v>
      </c>
      <c r="F93">
        <f t="shared" ref="F93:F100" si="22">$F$10+E93</f>
        <v>0.97819969058036804</v>
      </c>
      <c r="G93">
        <f t="shared" ref="G93:G100" si="23">F93*0.6</f>
        <v>0.58691981434822083</v>
      </c>
      <c r="I93">
        <v>0.57941565270636874</v>
      </c>
    </row>
    <row r="94" spans="1:9">
      <c r="A94">
        <v>2013</v>
      </c>
      <c r="B94">
        <v>7.4922449886798859E-2</v>
      </c>
      <c r="C94">
        <f t="shared" si="20"/>
        <v>-2.1555118262767792</v>
      </c>
      <c r="D94" s="1">
        <v>0.02</v>
      </c>
      <c r="E94">
        <f t="shared" si="21"/>
        <v>-4.3110236525535583E-2</v>
      </c>
      <c r="F94">
        <f t="shared" si="22"/>
        <v>0.96442693471908569</v>
      </c>
      <c r="G94">
        <f t="shared" si="23"/>
        <v>0.57865616083145144</v>
      </c>
      <c r="I94">
        <v>0.57941565270636874</v>
      </c>
    </row>
    <row r="95" spans="1:9">
      <c r="A95">
        <v>2014</v>
      </c>
      <c r="B95">
        <v>6.4170114696025848E-2</v>
      </c>
      <c r="C95">
        <f t="shared" si="20"/>
        <v>-3.2307453453540802</v>
      </c>
      <c r="D95" s="1">
        <v>0.02</v>
      </c>
      <c r="E95">
        <f t="shared" si="21"/>
        <v>-6.4614906907081604E-2</v>
      </c>
      <c r="F95">
        <f t="shared" si="22"/>
        <v>0.94292226433753967</v>
      </c>
      <c r="G95">
        <f t="shared" si="23"/>
        <v>0.56575335860252374</v>
      </c>
      <c r="I95">
        <v>0.57941565270636874</v>
      </c>
    </row>
    <row r="96" spans="1:9">
      <c r="A96">
        <v>2015</v>
      </c>
      <c r="B96">
        <v>5.4046005010604858E-2</v>
      </c>
      <c r="C96">
        <f t="shared" si="20"/>
        <v>-4.2431563138961792</v>
      </c>
      <c r="D96" s="1">
        <v>0.02</v>
      </c>
      <c r="E96">
        <f t="shared" si="21"/>
        <v>-8.4863126277923584E-2</v>
      </c>
      <c r="F96">
        <f t="shared" si="22"/>
        <v>0.92267404496669769</v>
      </c>
      <c r="G96">
        <f t="shared" si="23"/>
        <v>0.55360442698001855</v>
      </c>
      <c r="I96">
        <v>0.57941565270636874</v>
      </c>
    </row>
    <row r="97" spans="1:9">
      <c r="A97">
        <v>2016</v>
      </c>
      <c r="B97">
        <v>4.8788096755743027E-2</v>
      </c>
      <c r="C97">
        <f t="shared" si="20"/>
        <v>-4.7689471393823624</v>
      </c>
      <c r="D97" s="1">
        <v>0.02</v>
      </c>
      <c r="E97">
        <f t="shared" si="21"/>
        <v>-9.5378942787647247E-2</v>
      </c>
      <c r="F97">
        <f t="shared" si="22"/>
        <v>0.91215822845697403</v>
      </c>
      <c r="G97">
        <f t="shared" si="23"/>
        <v>0.54729493707418442</v>
      </c>
      <c r="I97">
        <v>0.57941565270636874</v>
      </c>
    </row>
    <row r="98" spans="1:9">
      <c r="A98">
        <v>2017</v>
      </c>
      <c r="B98">
        <v>4.4422611594200134E-2</v>
      </c>
      <c r="C98">
        <f t="shared" si="20"/>
        <v>-5.2054956555366516</v>
      </c>
      <c r="D98" s="1">
        <v>0.02</v>
      </c>
      <c r="E98">
        <f t="shared" si="21"/>
        <v>-0.10410991311073303</v>
      </c>
      <c r="F98">
        <f t="shared" si="22"/>
        <v>0.90342725813388824</v>
      </c>
      <c r="G98">
        <f t="shared" si="23"/>
        <v>0.54205635488033288</v>
      </c>
      <c r="I98">
        <v>0.57941565270636874</v>
      </c>
    </row>
    <row r="99" spans="1:9">
      <c r="A99">
        <v>2018</v>
      </c>
      <c r="B99">
        <v>3.9084307849407196E-2</v>
      </c>
      <c r="C99">
        <f t="shared" si="20"/>
        <v>-5.7393260300159454</v>
      </c>
      <c r="D99" s="1">
        <v>0.02</v>
      </c>
      <c r="E99">
        <f t="shared" si="21"/>
        <v>-0.11478652060031891</v>
      </c>
      <c r="F99">
        <f t="shared" si="22"/>
        <v>0.89275065064430237</v>
      </c>
      <c r="G99">
        <f t="shared" si="23"/>
        <v>0.53565039038658135</v>
      </c>
      <c r="I99">
        <v>0.57941565270636874</v>
      </c>
    </row>
    <row r="100" spans="1:9">
      <c r="A100">
        <v>2019</v>
      </c>
      <c r="B100">
        <v>3.6883696913719177E-2</v>
      </c>
      <c r="C100">
        <f t="shared" si="20"/>
        <v>-5.9593871235847473</v>
      </c>
      <c r="D100" s="1">
        <v>0.02</v>
      </c>
      <c r="E100">
        <f t="shared" si="21"/>
        <v>-0.11918774247169495</v>
      </c>
      <c r="F100">
        <f t="shared" si="22"/>
        <v>0.88834942877292633</v>
      </c>
      <c r="G100">
        <f t="shared" si="23"/>
        <v>0.53300965726375582</v>
      </c>
      <c r="I100">
        <v>0.57941565270636874</v>
      </c>
    </row>
    <row r="102" spans="1:9">
      <c r="A102" s="16" t="s">
        <v>42</v>
      </c>
      <c r="B102">
        <f>(I100-G100)/(I100-'Main result_3.30'!$C$11)</f>
        <v>0.21675869849319535</v>
      </c>
    </row>
    <row r="104" spans="1:9">
      <c r="A104" s="16" t="s">
        <v>54</v>
      </c>
    </row>
    <row r="106" spans="1:9">
      <c r="B106" t="s">
        <v>30</v>
      </c>
      <c r="C106" t="s">
        <v>32</v>
      </c>
      <c r="D106" t="s">
        <v>29</v>
      </c>
      <c r="E106" t="s">
        <v>33</v>
      </c>
      <c r="F106" t="s">
        <v>37</v>
      </c>
      <c r="G106" t="s">
        <v>38</v>
      </c>
      <c r="I106" t="s">
        <v>41</v>
      </c>
    </row>
    <row r="107" spans="1:9">
      <c r="A107">
        <v>2010</v>
      </c>
      <c r="B107">
        <v>9.647756814956665E-2</v>
      </c>
      <c r="C107">
        <v>0</v>
      </c>
      <c r="E107">
        <v>0</v>
      </c>
      <c r="F107">
        <f>'Main result_3.30'!$E$2</f>
        <v>1.0075371712446213</v>
      </c>
      <c r="G107">
        <f>'Main result_3.30'!$C$2</f>
        <v>0.57941565270636874</v>
      </c>
      <c r="I107">
        <v>0.57941565270636874</v>
      </c>
    </row>
    <row r="108" spans="1:9">
      <c r="A108">
        <v>2011</v>
      </c>
      <c r="B108">
        <v>9.0930424630641937E-2</v>
      </c>
      <c r="C108">
        <f>(B108-$B$10)*100</f>
        <v>-0.55471435189247131</v>
      </c>
      <c r="D108" s="1">
        <v>3.6999999999999998E-2</v>
      </c>
      <c r="E108">
        <f>D108*C108</f>
        <v>-2.0524431020021439E-2</v>
      </c>
      <c r="F108">
        <f>$F$10+E108</f>
        <v>0.98701274022459984</v>
      </c>
      <c r="G108">
        <f>F108*0.6</f>
        <v>0.5922076441347599</v>
      </c>
      <c r="I108">
        <v>0.57941565270636874</v>
      </c>
    </row>
    <row r="109" spans="1:9">
      <c r="A109">
        <v>2012</v>
      </c>
      <c r="B109">
        <v>8.1808827817440033E-2</v>
      </c>
      <c r="C109">
        <f t="shared" ref="C109:C116" si="24">(B109-$B$10)*100</f>
        <v>-1.4668740332126617</v>
      </c>
      <c r="D109" s="1">
        <v>3.6999999999999998E-2</v>
      </c>
      <c r="E109">
        <f t="shared" ref="E109:E116" si="25">D109*C109</f>
        <v>-5.4274339228868484E-2</v>
      </c>
      <c r="F109">
        <f t="shared" ref="F109:F116" si="26">$F$10+E109</f>
        <v>0.95326283201575279</v>
      </c>
      <c r="G109">
        <f t="shared" ref="G109:G116" si="27">F109*0.6</f>
        <v>0.57195769920945161</v>
      </c>
      <c r="I109">
        <v>0.57941565270636874</v>
      </c>
    </row>
    <row r="110" spans="1:9">
      <c r="A110">
        <v>2013</v>
      </c>
      <c r="B110">
        <v>7.4922449886798859E-2</v>
      </c>
      <c r="C110">
        <f t="shared" si="24"/>
        <v>-2.1555118262767792</v>
      </c>
      <c r="D110" s="1">
        <v>3.6999999999999998E-2</v>
      </c>
      <c r="E110">
        <f t="shared" si="25"/>
        <v>-7.9753937572240821E-2</v>
      </c>
      <c r="F110">
        <f t="shared" si="26"/>
        <v>0.92778323367238047</v>
      </c>
      <c r="G110">
        <f t="shared" si="27"/>
        <v>0.5566699402034283</v>
      </c>
      <c r="I110">
        <v>0.57941565270636874</v>
      </c>
    </row>
    <row r="111" spans="1:9">
      <c r="A111">
        <v>2014</v>
      </c>
      <c r="B111">
        <v>6.4170114696025848E-2</v>
      </c>
      <c r="C111">
        <f t="shared" si="24"/>
        <v>-3.2307453453540802</v>
      </c>
      <c r="D111" s="1">
        <v>3.6999999999999998E-2</v>
      </c>
      <c r="E111">
        <f t="shared" si="25"/>
        <v>-0.11953757777810096</v>
      </c>
      <c r="F111">
        <f t="shared" si="26"/>
        <v>0.88799959346652035</v>
      </c>
      <c r="G111">
        <f t="shared" si="27"/>
        <v>0.53279975607991215</v>
      </c>
      <c r="I111">
        <v>0.57941565270636874</v>
      </c>
    </row>
    <row r="112" spans="1:9">
      <c r="A112">
        <v>2015</v>
      </c>
      <c r="B112">
        <v>5.4046005010604858E-2</v>
      </c>
      <c r="C112">
        <f t="shared" si="24"/>
        <v>-4.2431563138961792</v>
      </c>
      <c r="D112" s="1">
        <v>3.6999999999999998E-2</v>
      </c>
      <c r="E112">
        <f t="shared" si="25"/>
        <v>-0.15699678361415861</v>
      </c>
      <c r="F112">
        <f t="shared" si="26"/>
        <v>0.85054038763046269</v>
      </c>
      <c r="G112">
        <f t="shared" si="27"/>
        <v>0.51032423257827764</v>
      </c>
      <c r="I112">
        <v>0.57941565270636874</v>
      </c>
    </row>
    <row r="113" spans="1:9">
      <c r="A113">
        <v>2016</v>
      </c>
      <c r="B113">
        <v>4.8788096755743027E-2</v>
      </c>
      <c r="C113">
        <f t="shared" si="24"/>
        <v>-4.7689471393823624</v>
      </c>
      <c r="D113" s="1">
        <v>3.6999999999999998E-2</v>
      </c>
      <c r="E113">
        <f t="shared" si="25"/>
        <v>-0.17645104415714741</v>
      </c>
      <c r="F113">
        <f t="shared" si="26"/>
        <v>0.83108612708747387</v>
      </c>
      <c r="G113">
        <f t="shared" si="27"/>
        <v>0.4986516762524843</v>
      </c>
      <c r="I113">
        <v>0.57941565270636874</v>
      </c>
    </row>
    <row r="114" spans="1:9">
      <c r="A114">
        <v>2017</v>
      </c>
      <c r="B114">
        <v>4.4422611594200134E-2</v>
      </c>
      <c r="C114">
        <f t="shared" si="24"/>
        <v>-5.2054956555366516</v>
      </c>
      <c r="D114" s="1">
        <v>3.6999999999999998E-2</v>
      </c>
      <c r="E114">
        <f t="shared" si="25"/>
        <v>-0.19260333925485609</v>
      </c>
      <c r="F114">
        <f t="shared" si="26"/>
        <v>0.81493383198976521</v>
      </c>
      <c r="G114">
        <f t="shared" si="27"/>
        <v>0.48896029919385908</v>
      </c>
      <c r="I114">
        <v>0.57941565270636874</v>
      </c>
    </row>
    <row r="115" spans="1:9">
      <c r="A115">
        <v>2018</v>
      </c>
      <c r="B115">
        <v>3.9084307849407196E-2</v>
      </c>
      <c r="C115">
        <f t="shared" si="24"/>
        <v>-5.7393260300159454</v>
      </c>
      <c r="D115" s="1">
        <v>3.6999999999999998E-2</v>
      </c>
      <c r="E115">
        <f t="shared" si="25"/>
        <v>-0.21235506311058996</v>
      </c>
      <c r="F115">
        <f t="shared" si="26"/>
        <v>0.79518210813403134</v>
      </c>
      <c r="G115">
        <f t="shared" si="27"/>
        <v>0.47710926488041877</v>
      </c>
      <c r="I115">
        <v>0.57941565270636874</v>
      </c>
    </row>
    <row r="116" spans="1:9">
      <c r="A116">
        <v>2019</v>
      </c>
      <c r="B116">
        <v>3.6883696913719177E-2</v>
      </c>
      <c r="C116">
        <f t="shared" si="24"/>
        <v>-5.9593871235847473</v>
      </c>
      <c r="D116" s="1">
        <v>3.6999999999999998E-2</v>
      </c>
      <c r="E116">
        <f t="shared" si="25"/>
        <v>-0.22049732357263563</v>
      </c>
      <c r="F116">
        <f t="shared" si="26"/>
        <v>0.78703984767198565</v>
      </c>
      <c r="G116">
        <f t="shared" si="27"/>
        <v>0.47222390860319136</v>
      </c>
      <c r="I116">
        <v>0.57941565270636874</v>
      </c>
    </row>
    <row r="118" spans="1:9">
      <c r="A118" s="16" t="s">
        <v>42</v>
      </c>
      <c r="B118">
        <f>(I116-G116)/(I116-'Main result_3.30'!$C$11)</f>
        <v>0.50068407582708085</v>
      </c>
    </row>
    <row r="120" spans="1:9">
      <c r="A120" s="16" t="s">
        <v>54</v>
      </c>
    </row>
    <row r="122" spans="1:9">
      <c r="B122" t="s">
        <v>30</v>
      </c>
      <c r="C122" t="s">
        <v>32</v>
      </c>
      <c r="D122" t="s">
        <v>29</v>
      </c>
      <c r="E122" t="s">
        <v>33</v>
      </c>
      <c r="F122" t="s">
        <v>37</v>
      </c>
      <c r="G122" t="s">
        <v>38</v>
      </c>
      <c r="I122" t="s">
        <v>41</v>
      </c>
    </row>
    <row r="123" spans="1:9">
      <c r="A123">
        <v>2010</v>
      </c>
      <c r="B123">
        <v>9.647756814956665E-2</v>
      </c>
      <c r="C123">
        <v>0</v>
      </c>
      <c r="E123">
        <v>0</v>
      </c>
      <c r="F123">
        <f>'Main result_3.30'!$E$2</f>
        <v>1.0075371712446213</v>
      </c>
      <c r="G123">
        <f>'Main result_3.30'!$C$2</f>
        <v>0.57941565270636874</v>
      </c>
      <c r="I123">
        <v>0.57941565270636874</v>
      </c>
    </row>
    <row r="124" spans="1:9">
      <c r="A124">
        <v>2011</v>
      </c>
      <c r="B124">
        <v>9.0930424630641937E-2</v>
      </c>
      <c r="C124">
        <f>(B124-$B$10)*100</f>
        <v>-0.55471435189247131</v>
      </c>
      <c r="D124" s="1">
        <v>0.05</v>
      </c>
      <c r="E124">
        <f>D124*C124</f>
        <v>-2.7735717594623566E-2</v>
      </c>
      <c r="F124">
        <f>$F$10+E124</f>
        <v>0.97980145364999771</v>
      </c>
      <c r="G124">
        <f>F124*0.6</f>
        <v>0.58788087218999863</v>
      </c>
      <c r="I124">
        <v>0.57941565270636874</v>
      </c>
    </row>
    <row r="125" spans="1:9">
      <c r="A125">
        <v>2012</v>
      </c>
      <c r="B125">
        <v>8.1808827817440033E-2</v>
      </c>
      <c r="C125">
        <f t="shared" ref="C125:C132" si="28">(B125-$B$10)*100</f>
        <v>-1.4668740332126617</v>
      </c>
      <c r="D125" s="1">
        <v>0.05</v>
      </c>
      <c r="E125">
        <f t="shared" ref="E125:E132" si="29">D125*C125</f>
        <v>-7.3343701660633087E-2</v>
      </c>
      <c r="F125">
        <f t="shared" ref="F125:F132" si="30">$F$10+E125</f>
        <v>0.93419346958398819</v>
      </c>
      <c r="G125">
        <f t="shared" ref="G125:G132" si="31">F125*0.6</f>
        <v>0.56051608175039291</v>
      </c>
      <c r="I125">
        <v>0.57941565270636874</v>
      </c>
    </row>
    <row r="126" spans="1:9">
      <c r="A126">
        <v>2013</v>
      </c>
      <c r="B126">
        <v>7.4922449886798859E-2</v>
      </c>
      <c r="C126">
        <f t="shared" si="28"/>
        <v>-2.1555118262767792</v>
      </c>
      <c r="D126" s="1">
        <v>0.05</v>
      </c>
      <c r="E126">
        <f t="shared" si="29"/>
        <v>-0.10777559131383896</v>
      </c>
      <c r="F126">
        <f t="shared" si="30"/>
        <v>0.89976157993078232</v>
      </c>
      <c r="G126">
        <f t="shared" si="31"/>
        <v>0.53985694795846939</v>
      </c>
      <c r="I126">
        <v>0.57941565270636874</v>
      </c>
    </row>
    <row r="127" spans="1:9">
      <c r="A127">
        <v>2014</v>
      </c>
      <c r="B127">
        <v>6.4170114696025848E-2</v>
      </c>
      <c r="C127">
        <f t="shared" si="28"/>
        <v>-3.2307453453540802</v>
      </c>
      <c r="D127" s="1">
        <v>0.05</v>
      </c>
      <c r="E127">
        <f t="shared" si="29"/>
        <v>-0.16153726726770401</v>
      </c>
      <c r="F127">
        <f t="shared" si="30"/>
        <v>0.84599990397691727</v>
      </c>
      <c r="G127">
        <f t="shared" si="31"/>
        <v>0.50759994238615036</v>
      </c>
      <c r="I127">
        <v>0.57941565270636874</v>
      </c>
    </row>
    <row r="128" spans="1:9">
      <c r="A128">
        <v>2015</v>
      </c>
      <c r="B128">
        <v>5.4046005010604858E-2</v>
      </c>
      <c r="C128">
        <f t="shared" si="28"/>
        <v>-4.2431563138961792</v>
      </c>
      <c r="D128" s="1">
        <v>0.05</v>
      </c>
      <c r="E128">
        <f t="shared" si="29"/>
        <v>-0.21215781569480896</v>
      </c>
      <c r="F128">
        <f t="shared" si="30"/>
        <v>0.79537935554981232</v>
      </c>
      <c r="G128">
        <f t="shared" si="31"/>
        <v>0.47722761332988739</v>
      </c>
      <c r="I128">
        <v>0.57941565270636874</v>
      </c>
    </row>
    <row r="129" spans="1:9">
      <c r="A129">
        <v>2016</v>
      </c>
      <c r="B129">
        <v>4.8788096755743027E-2</v>
      </c>
      <c r="C129">
        <f t="shared" si="28"/>
        <v>-4.7689471393823624</v>
      </c>
      <c r="D129" s="1">
        <v>0.05</v>
      </c>
      <c r="E129">
        <f t="shared" si="29"/>
        <v>-0.23844735696911812</v>
      </c>
      <c r="F129">
        <f t="shared" si="30"/>
        <v>0.76908981427550316</v>
      </c>
      <c r="G129">
        <f t="shared" si="31"/>
        <v>0.4614538885653019</v>
      </c>
      <c r="I129">
        <v>0.57941565270636874</v>
      </c>
    </row>
    <row r="130" spans="1:9">
      <c r="A130">
        <v>2017</v>
      </c>
      <c r="B130">
        <v>4.4422611594200134E-2</v>
      </c>
      <c r="C130">
        <f t="shared" si="28"/>
        <v>-5.2054956555366516</v>
      </c>
      <c r="D130" s="1">
        <v>0.05</v>
      </c>
      <c r="E130">
        <f t="shared" si="29"/>
        <v>-0.26027478277683258</v>
      </c>
      <c r="F130">
        <f t="shared" si="30"/>
        <v>0.7472623884677887</v>
      </c>
      <c r="G130">
        <f t="shared" si="31"/>
        <v>0.44835743308067322</v>
      </c>
      <c r="I130">
        <v>0.57941565270636874</v>
      </c>
    </row>
    <row r="131" spans="1:9">
      <c r="A131">
        <v>2018</v>
      </c>
      <c r="B131">
        <v>3.9084307849407196E-2</v>
      </c>
      <c r="C131">
        <f t="shared" si="28"/>
        <v>-5.7393260300159454</v>
      </c>
      <c r="D131" s="1">
        <v>0.05</v>
      </c>
      <c r="E131">
        <f t="shared" si="29"/>
        <v>-0.28696630150079727</v>
      </c>
      <c r="F131">
        <f t="shared" si="30"/>
        <v>0.72057086974382401</v>
      </c>
      <c r="G131">
        <f t="shared" si="31"/>
        <v>0.4323425218462944</v>
      </c>
      <c r="I131">
        <v>0.57941565270636874</v>
      </c>
    </row>
    <row r="132" spans="1:9">
      <c r="A132">
        <v>2019</v>
      </c>
      <c r="B132">
        <v>3.6883696913719177E-2</v>
      </c>
      <c r="C132">
        <f t="shared" si="28"/>
        <v>-5.9593871235847473</v>
      </c>
      <c r="D132" s="1">
        <v>0.05</v>
      </c>
      <c r="E132">
        <f t="shared" si="29"/>
        <v>-0.29796935617923737</v>
      </c>
      <c r="F132">
        <f t="shared" si="30"/>
        <v>0.70956781506538391</v>
      </c>
      <c r="G132">
        <f t="shared" si="31"/>
        <v>0.42574068903923035</v>
      </c>
      <c r="I132">
        <v>0.57941565270636874</v>
      </c>
    </row>
    <row r="134" spans="1:9">
      <c r="A134" s="16" t="s">
        <v>42</v>
      </c>
      <c r="B134">
        <f>(I132-G132)/(I132-'Main result_3.30'!$C$11)</f>
        <v>0.71780348202358135</v>
      </c>
    </row>
    <row r="137" spans="1:9">
      <c r="A137" s="16" t="s">
        <v>55</v>
      </c>
    </row>
    <row r="139" spans="1:9">
      <c r="B139" t="s">
        <v>30</v>
      </c>
      <c r="C139" t="s">
        <v>32</v>
      </c>
      <c r="D139" s="16" t="s">
        <v>56</v>
      </c>
      <c r="E139" s="16" t="s">
        <v>57</v>
      </c>
      <c r="F139" s="16" t="s">
        <v>38</v>
      </c>
      <c r="I139" t="s">
        <v>41</v>
      </c>
    </row>
    <row r="140" spans="1:9">
      <c r="A140">
        <v>2010</v>
      </c>
      <c r="B140">
        <v>9.647756814956665E-2</v>
      </c>
      <c r="C140">
        <v>0</v>
      </c>
      <c r="F140">
        <f>'Main result_3.30'!$C$2</f>
        <v>0.57941565270636874</v>
      </c>
      <c r="I140">
        <v>0.57941565270636874</v>
      </c>
    </row>
    <row r="141" spans="1:9">
      <c r="A141">
        <v>2011</v>
      </c>
      <c r="B141">
        <v>9.0930424630641937E-2</v>
      </c>
      <c r="C141">
        <f>(B141-$B$10)*100</f>
        <v>-0.55471435189247131</v>
      </c>
      <c r="D141">
        <v>2.5000000000000001E-2</v>
      </c>
      <c r="E141">
        <f>C141*(0.025)</f>
        <v>-1.3867858797311783E-2</v>
      </c>
      <c r="F141">
        <f>$F$140*(1+E141)</f>
        <v>0.57138039824968456</v>
      </c>
      <c r="I141">
        <v>0.57941565270636874</v>
      </c>
    </row>
    <row r="142" spans="1:9">
      <c r="A142">
        <v>2012</v>
      </c>
      <c r="B142">
        <v>8.1808827817440033E-2</v>
      </c>
      <c r="C142">
        <f t="shared" ref="C142:C149" si="32">(B142-$B$10)*100</f>
        <v>-1.4668740332126617</v>
      </c>
      <c r="D142">
        <v>2.5000000000000001E-2</v>
      </c>
      <c r="E142">
        <f t="shared" ref="E142:E149" si="33">C142*(0.025)</f>
        <v>-3.6671850830316544E-2</v>
      </c>
      <c r="F142">
        <f t="shared" ref="F142:F149" si="34">$F$140*(1+E142)</f>
        <v>0.5581674083215703</v>
      </c>
      <c r="I142">
        <v>0.57941565270636874</v>
      </c>
    </row>
    <row r="143" spans="1:9">
      <c r="A143">
        <v>2013</v>
      </c>
      <c r="B143">
        <v>7.4922449886798859E-2</v>
      </c>
      <c r="C143">
        <f t="shared" si="32"/>
        <v>-2.1555118262767792</v>
      </c>
      <c r="D143">
        <v>2.5000000000000001E-2</v>
      </c>
      <c r="E143">
        <f t="shared" si="33"/>
        <v>-5.3887795656919479E-2</v>
      </c>
      <c r="F143">
        <f t="shared" si="34"/>
        <v>0.54819222041290727</v>
      </c>
      <c r="I143">
        <v>0.57941565270636874</v>
      </c>
    </row>
    <row r="144" spans="1:9">
      <c r="A144">
        <v>2014</v>
      </c>
      <c r="B144">
        <v>6.4170114696025848E-2</v>
      </c>
      <c r="C144">
        <f t="shared" si="32"/>
        <v>-3.2307453453540802</v>
      </c>
      <c r="D144">
        <v>2.5000000000000001E-2</v>
      </c>
      <c r="E144">
        <f t="shared" si="33"/>
        <v>-8.0768633633852005E-2</v>
      </c>
      <c r="F144">
        <f t="shared" si="34"/>
        <v>0.53261704213120886</v>
      </c>
      <c r="I144">
        <v>0.57941565270636874</v>
      </c>
    </row>
    <row r="145" spans="1:9">
      <c r="A145">
        <v>2015</v>
      </c>
      <c r="B145">
        <v>5.4046005010604858E-2</v>
      </c>
      <c r="C145">
        <f t="shared" si="32"/>
        <v>-4.2431563138961792</v>
      </c>
      <c r="D145">
        <v>2.5000000000000001E-2</v>
      </c>
      <c r="E145">
        <f t="shared" si="33"/>
        <v>-0.10607890784740448</v>
      </c>
      <c r="F145">
        <f t="shared" si="34"/>
        <v>0.51795187307758617</v>
      </c>
      <c r="I145">
        <v>0.57941565270636874</v>
      </c>
    </row>
    <row r="146" spans="1:9">
      <c r="A146">
        <v>2016</v>
      </c>
      <c r="B146">
        <v>4.8788096755743027E-2</v>
      </c>
      <c r="C146">
        <f t="shared" si="32"/>
        <v>-4.7689471393823624</v>
      </c>
      <c r="D146">
        <v>2.5000000000000001E-2</v>
      </c>
      <c r="E146">
        <f t="shared" si="33"/>
        <v>-0.11922367848455906</v>
      </c>
      <c r="F146">
        <f t="shared" si="34"/>
        <v>0.51033558721918371</v>
      </c>
      <c r="I146">
        <v>0.57941565270636874</v>
      </c>
    </row>
    <row r="147" spans="1:9">
      <c r="A147">
        <v>2017</v>
      </c>
      <c r="B147">
        <v>4.4422611594200134E-2</v>
      </c>
      <c r="C147">
        <f t="shared" si="32"/>
        <v>-5.2054956555366516</v>
      </c>
      <c r="D147">
        <v>2.5000000000000001E-2</v>
      </c>
      <c r="E147">
        <f t="shared" si="33"/>
        <v>-0.13013739138841629</v>
      </c>
      <c r="F147">
        <f t="shared" si="34"/>
        <v>0.50401201113354532</v>
      </c>
      <c r="I147">
        <v>0.57941565270636874</v>
      </c>
    </row>
    <row r="148" spans="1:9">
      <c r="A148">
        <v>2018</v>
      </c>
      <c r="B148">
        <v>3.9084307849407196E-2</v>
      </c>
      <c r="C148">
        <f t="shared" si="32"/>
        <v>-5.7393260300159454</v>
      </c>
      <c r="D148">
        <v>2.5000000000000001E-2</v>
      </c>
      <c r="E148">
        <f t="shared" si="33"/>
        <v>-0.14348315075039864</v>
      </c>
      <c r="F148">
        <f t="shared" si="34"/>
        <v>0.4962792692619602</v>
      </c>
      <c r="I148">
        <v>0.57941565270636874</v>
      </c>
    </row>
    <row r="149" spans="1:9">
      <c r="A149">
        <v>2019</v>
      </c>
      <c r="B149">
        <v>3.6883696913719177E-2</v>
      </c>
      <c r="C149">
        <f t="shared" si="32"/>
        <v>-5.9593871235847473</v>
      </c>
      <c r="D149">
        <v>2.5000000000000001E-2</v>
      </c>
      <c r="E149">
        <f t="shared" si="33"/>
        <v>-0.14898467808961868</v>
      </c>
      <c r="F149">
        <f t="shared" si="34"/>
        <v>0.49309159820782411</v>
      </c>
      <c r="I149">
        <v>0.57941565270636874</v>
      </c>
    </row>
    <row r="151" spans="1:9">
      <c r="A151" s="16" t="s">
        <v>42</v>
      </c>
      <c r="B151">
        <f>(I149-F149)/(I149-'Main result_3.30'!$C$11)</f>
        <v>0.40321276428386071</v>
      </c>
    </row>
    <row r="152" spans="1:9">
      <c r="A152" s="16" t="s">
        <v>58</v>
      </c>
      <c r="B152">
        <f>'Main result_3.30'!$D$36</f>
        <v>5.5606871890497775E-2</v>
      </c>
    </row>
    <row r="153" spans="1:9">
      <c r="A153" s="16" t="s">
        <v>43</v>
      </c>
      <c r="B153">
        <f>1-SUM(B151:B152)</f>
        <v>0.5411803638256415</v>
      </c>
    </row>
  </sheetData>
  <mergeCells count="1">
    <mergeCell ref="B1:D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D0FBB-1DB3-4B0B-8FFF-B92DDA860FA7}">
  <dimension ref="A1:B45"/>
  <sheetViews>
    <sheetView zoomScale="125" zoomScaleNormal="125" workbookViewId="0"/>
  </sheetViews>
  <sheetFormatPr baseColWidth="10" defaultColWidth="8.83203125" defaultRowHeight="16"/>
  <cols>
    <col min="1" max="1" width="8.83203125" style="58"/>
    <col min="2" max="2" width="8.83203125" style="38"/>
    <col min="3" max="16384" width="8.83203125" style="2"/>
  </cols>
  <sheetData>
    <row r="1" spans="1:2">
      <c r="A1" s="55" t="s">
        <v>115</v>
      </c>
      <c r="B1" s="2"/>
    </row>
    <row r="2" spans="1:2">
      <c r="A2" s="2"/>
      <c r="B2" s="2"/>
    </row>
    <row r="3" spans="1:2">
      <c r="A3" s="2"/>
      <c r="B3" s="2"/>
    </row>
    <row r="4" spans="1:2">
      <c r="A4" s="2"/>
      <c r="B4" s="2"/>
    </row>
    <row r="5" spans="1:2">
      <c r="A5" s="2"/>
      <c r="B5" s="2"/>
    </row>
    <row r="6" spans="1:2">
      <c r="A6" s="2"/>
      <c r="B6" s="2"/>
    </row>
    <row r="7" spans="1:2">
      <c r="A7" s="2"/>
      <c r="B7" s="2"/>
    </row>
    <row r="8" spans="1:2">
      <c r="A8" s="2"/>
      <c r="B8" s="2"/>
    </row>
    <row r="9" spans="1:2">
      <c r="A9" s="2"/>
      <c r="B9" s="2"/>
    </row>
    <row r="10" spans="1:2">
      <c r="A10" s="2"/>
      <c r="B10" s="2"/>
    </row>
    <row r="11" spans="1:2">
      <c r="A11" s="2"/>
      <c r="B11" s="2"/>
    </row>
    <row r="12" spans="1:2">
      <c r="A12" s="2"/>
      <c r="B12" s="2"/>
    </row>
    <row r="13" spans="1:2">
      <c r="A13" s="2"/>
      <c r="B13" s="2"/>
    </row>
    <row r="14" spans="1:2">
      <c r="A14" s="2"/>
      <c r="B14" s="2"/>
    </row>
    <row r="15" spans="1:2">
      <c r="A15" s="2"/>
      <c r="B15" s="2"/>
    </row>
    <row r="16" spans="1:2">
      <c r="A16" s="2"/>
      <c r="B16" s="2"/>
    </row>
    <row r="17" spans="1:2">
      <c r="A17" s="2"/>
      <c r="B17" s="2"/>
    </row>
    <row r="18" spans="1:2">
      <c r="A18" s="2"/>
      <c r="B18" s="2"/>
    </row>
    <row r="19" spans="1:2">
      <c r="A19" s="2"/>
      <c r="B19" s="2"/>
    </row>
    <row r="20" spans="1:2">
      <c r="A20" s="2"/>
      <c r="B20" s="2"/>
    </row>
    <row r="21" spans="1:2">
      <c r="A21" s="37" t="s">
        <v>116</v>
      </c>
    </row>
    <row r="22" spans="1:2">
      <c r="A22" s="34" t="s">
        <v>126</v>
      </c>
    </row>
    <row r="23" spans="1:2">
      <c r="A23" s="36" t="s">
        <v>91</v>
      </c>
    </row>
    <row r="26" spans="1:2">
      <c r="A26" s="64" t="s">
        <v>59</v>
      </c>
      <c r="B26" s="43" t="s">
        <v>83</v>
      </c>
    </row>
    <row r="27" spans="1:2">
      <c r="A27" s="58">
        <v>2001</v>
      </c>
      <c r="B27" s="38">
        <v>38.466700000000003</v>
      </c>
    </row>
    <row r="28" spans="1:2">
      <c r="A28" s="58">
        <v>2002</v>
      </c>
      <c r="B28" s="38">
        <v>38.658900000000003</v>
      </c>
    </row>
    <row r="29" spans="1:2">
      <c r="A29" s="58">
        <v>2003</v>
      </c>
      <c r="B29" s="38">
        <v>38.786099999999998</v>
      </c>
    </row>
    <row r="30" spans="1:2">
      <c r="A30" s="58">
        <v>2004</v>
      </c>
      <c r="B30" s="38">
        <v>38.907299999999999</v>
      </c>
    </row>
    <row r="31" spans="1:2">
      <c r="A31" s="58">
        <v>2005</v>
      </c>
      <c r="B31" s="38">
        <v>39.084200000000003</v>
      </c>
    </row>
    <row r="32" spans="1:2">
      <c r="A32" s="58">
        <v>2006</v>
      </c>
      <c r="B32" s="38">
        <v>39.164400000000001</v>
      </c>
    </row>
    <row r="33" spans="1:2">
      <c r="A33" s="58">
        <v>2007</v>
      </c>
      <c r="B33" s="38">
        <v>39.362000000000002</v>
      </c>
    </row>
    <row r="34" spans="1:2">
      <c r="A34" s="58">
        <v>2008</v>
      </c>
      <c r="B34" s="38">
        <v>39.459499999999998</v>
      </c>
    </row>
    <row r="35" spans="1:2">
      <c r="A35" s="58">
        <v>2009</v>
      </c>
      <c r="B35" s="38">
        <v>39.603000000000002</v>
      </c>
    </row>
    <row r="36" spans="1:2">
      <c r="A36" s="58">
        <v>2010</v>
      </c>
      <c r="B36" s="38">
        <v>39.625700000000002</v>
      </c>
    </row>
    <row r="37" spans="1:2">
      <c r="A37" s="58">
        <v>2011</v>
      </c>
      <c r="B37" s="38">
        <v>39.624899999999997</v>
      </c>
    </row>
    <row r="38" spans="1:2">
      <c r="A38" s="58">
        <v>2012</v>
      </c>
      <c r="B38" s="38">
        <v>39.662799999999997</v>
      </c>
    </row>
    <row r="39" spans="1:2">
      <c r="A39" s="58">
        <v>2013</v>
      </c>
      <c r="B39" s="38">
        <v>39.732900000000001</v>
      </c>
    </row>
    <row r="40" spans="1:2">
      <c r="A40" s="58">
        <v>2014</v>
      </c>
      <c r="B40" s="38">
        <v>39.762099999999997</v>
      </c>
    </row>
    <row r="41" spans="1:2">
      <c r="A41" s="58">
        <v>2015</v>
      </c>
      <c r="B41" s="38">
        <v>39.814399999999999</v>
      </c>
    </row>
    <row r="42" spans="1:2">
      <c r="A42" s="58">
        <v>2016</v>
      </c>
      <c r="B42" s="38">
        <v>39.809600000000003</v>
      </c>
    </row>
    <row r="43" spans="1:2">
      <c r="A43" s="58">
        <v>2017</v>
      </c>
      <c r="B43" s="38">
        <v>39.796599999999998</v>
      </c>
    </row>
    <row r="44" spans="1:2">
      <c r="A44" s="58">
        <v>2018</v>
      </c>
      <c r="B44" s="38">
        <v>39.8048</v>
      </c>
    </row>
    <row r="45" spans="1:2">
      <c r="A45" s="61">
        <v>2019</v>
      </c>
      <c r="B45" s="90">
        <v>39.942500000000003</v>
      </c>
    </row>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0A8CB-0948-46FB-8CB5-4A14843DB7DE}">
  <dimension ref="A1:S54"/>
  <sheetViews>
    <sheetView zoomScale="125" zoomScaleNormal="125" workbookViewId="0"/>
  </sheetViews>
  <sheetFormatPr baseColWidth="10" defaultColWidth="9.1640625" defaultRowHeight="16"/>
  <cols>
    <col min="1" max="1" width="9.1640625" style="58"/>
    <col min="2" max="5" width="18.5" style="2" customWidth="1"/>
    <col min="6" max="16384" width="9.1640625" style="2"/>
  </cols>
  <sheetData>
    <row r="1" spans="1:19">
      <c r="A1" s="17" t="s">
        <v>114</v>
      </c>
    </row>
    <row r="3" spans="1:19">
      <c r="I3"/>
      <c r="J3"/>
      <c r="K3"/>
      <c r="L3"/>
      <c r="M3"/>
      <c r="N3"/>
      <c r="O3"/>
      <c r="P3"/>
      <c r="Q3"/>
      <c r="R3"/>
      <c r="S3"/>
    </row>
    <row r="4" spans="1:19">
      <c r="H4"/>
      <c r="I4"/>
      <c r="J4"/>
      <c r="K4"/>
      <c r="L4"/>
      <c r="M4"/>
      <c r="N4"/>
      <c r="O4"/>
      <c r="P4"/>
      <c r="Q4"/>
      <c r="R4"/>
      <c r="S4"/>
    </row>
    <row r="5" spans="1:19">
      <c r="H5"/>
      <c r="I5"/>
      <c r="J5"/>
      <c r="K5"/>
      <c r="L5"/>
      <c r="M5"/>
      <c r="N5"/>
      <c r="O5"/>
      <c r="P5"/>
      <c r="Q5"/>
      <c r="R5"/>
      <c r="S5"/>
    </row>
    <row r="6" spans="1:19">
      <c r="H6"/>
      <c r="I6"/>
      <c r="J6"/>
      <c r="K6"/>
      <c r="L6"/>
      <c r="M6"/>
      <c r="N6"/>
      <c r="O6"/>
      <c r="P6"/>
      <c r="Q6"/>
      <c r="R6"/>
      <c r="S6"/>
    </row>
    <row r="7" spans="1:19">
      <c r="H7"/>
      <c r="I7"/>
      <c r="J7"/>
      <c r="K7"/>
      <c r="L7"/>
      <c r="M7"/>
      <c r="N7"/>
      <c r="O7"/>
      <c r="P7"/>
      <c r="Q7"/>
      <c r="R7"/>
      <c r="S7"/>
    </row>
    <row r="8" spans="1:19">
      <c r="H8"/>
      <c r="I8"/>
      <c r="J8"/>
      <c r="K8"/>
      <c r="L8"/>
      <c r="M8"/>
      <c r="N8"/>
      <c r="O8"/>
      <c r="P8"/>
      <c r="Q8"/>
      <c r="R8"/>
      <c r="S8"/>
    </row>
    <row r="9" spans="1:19">
      <c r="H9"/>
      <c r="I9"/>
      <c r="J9"/>
      <c r="K9"/>
      <c r="L9"/>
      <c r="M9"/>
      <c r="N9"/>
      <c r="O9"/>
      <c r="P9"/>
      <c r="Q9"/>
      <c r="R9"/>
      <c r="S9"/>
    </row>
    <row r="10" spans="1:19">
      <c r="H10"/>
      <c r="I10"/>
      <c r="J10"/>
      <c r="K10"/>
      <c r="L10"/>
      <c r="M10"/>
      <c r="N10"/>
      <c r="O10"/>
      <c r="P10"/>
      <c r="Q10"/>
      <c r="R10"/>
      <c r="S10"/>
    </row>
    <row r="11" spans="1:19">
      <c r="H11"/>
      <c r="I11"/>
      <c r="J11"/>
      <c r="K11"/>
      <c r="L11"/>
      <c r="M11"/>
      <c r="N11"/>
      <c r="O11"/>
      <c r="P11"/>
      <c r="Q11"/>
      <c r="R11"/>
      <c r="S11"/>
    </row>
    <row r="12" spans="1:19">
      <c r="H12"/>
      <c r="I12"/>
      <c r="J12"/>
      <c r="K12"/>
      <c r="L12"/>
      <c r="M12"/>
      <c r="N12"/>
      <c r="O12"/>
      <c r="P12"/>
      <c r="Q12"/>
      <c r="R12"/>
      <c r="S12"/>
    </row>
    <row r="13" spans="1:19">
      <c r="H13"/>
      <c r="I13"/>
      <c r="J13"/>
      <c r="K13"/>
      <c r="L13"/>
      <c r="M13"/>
      <c r="N13"/>
      <c r="O13"/>
      <c r="P13"/>
      <c r="Q13"/>
      <c r="R13"/>
      <c r="S13"/>
    </row>
    <row r="14" spans="1:19">
      <c r="H14"/>
      <c r="I14"/>
      <c r="J14"/>
      <c r="K14"/>
      <c r="L14"/>
      <c r="M14"/>
      <c r="N14"/>
      <c r="O14"/>
      <c r="P14"/>
      <c r="Q14"/>
      <c r="R14"/>
      <c r="S14"/>
    </row>
    <row r="15" spans="1:19">
      <c r="H15"/>
      <c r="I15"/>
      <c r="J15"/>
      <c r="K15"/>
      <c r="L15"/>
      <c r="M15"/>
      <c r="N15"/>
      <c r="O15"/>
      <c r="P15"/>
      <c r="Q15"/>
      <c r="R15"/>
      <c r="S15"/>
    </row>
    <row r="16" spans="1:19">
      <c r="H16"/>
      <c r="I16"/>
      <c r="J16"/>
      <c r="K16"/>
      <c r="L16"/>
      <c r="M16"/>
      <c r="N16"/>
      <c r="O16"/>
      <c r="P16"/>
      <c r="Q16"/>
      <c r="R16"/>
      <c r="S16"/>
    </row>
    <row r="17" spans="1:19">
      <c r="H17"/>
      <c r="I17"/>
      <c r="J17"/>
      <c r="K17"/>
      <c r="L17"/>
      <c r="M17"/>
      <c r="N17"/>
      <c r="O17"/>
      <c r="P17"/>
      <c r="Q17"/>
      <c r="R17"/>
      <c r="S17"/>
    </row>
    <row r="18" spans="1:19">
      <c r="H18"/>
      <c r="I18"/>
      <c r="J18"/>
      <c r="K18"/>
      <c r="L18"/>
      <c r="M18"/>
      <c r="N18"/>
      <c r="O18"/>
      <c r="P18"/>
      <c r="Q18"/>
      <c r="R18"/>
      <c r="S18"/>
    </row>
    <row r="19" spans="1:19">
      <c r="H19"/>
      <c r="I19"/>
      <c r="J19"/>
      <c r="K19"/>
      <c r="L19"/>
      <c r="M19"/>
      <c r="N19"/>
      <c r="O19"/>
      <c r="P19"/>
      <c r="Q19"/>
      <c r="R19"/>
      <c r="S19"/>
    </row>
    <row r="20" spans="1:19">
      <c r="A20" s="34" t="s">
        <v>103</v>
      </c>
      <c r="H20"/>
      <c r="I20"/>
      <c r="J20"/>
      <c r="K20"/>
      <c r="L20"/>
      <c r="M20"/>
      <c r="N20"/>
      <c r="O20"/>
      <c r="P20"/>
      <c r="Q20"/>
      <c r="R20"/>
      <c r="S20"/>
    </row>
    <row r="21" spans="1:19">
      <c r="A21" s="36" t="s">
        <v>91</v>
      </c>
      <c r="H21" s="29"/>
      <c r="I21"/>
      <c r="J21"/>
      <c r="K21"/>
      <c r="L21"/>
      <c r="M21"/>
      <c r="N21"/>
      <c r="O21"/>
      <c r="P21"/>
      <c r="Q21"/>
      <c r="R21"/>
      <c r="S21"/>
    </row>
    <row r="24" spans="1:19" ht="34">
      <c r="A24" s="89" t="s">
        <v>59</v>
      </c>
      <c r="B24" s="86" t="s">
        <v>79</v>
      </c>
      <c r="C24" s="86" t="s">
        <v>78</v>
      </c>
      <c r="D24" s="86" t="s">
        <v>113</v>
      </c>
      <c r="E24" s="86" t="s">
        <v>77</v>
      </c>
    </row>
    <row r="25" spans="1:19">
      <c r="A25" s="58">
        <v>1990</v>
      </c>
      <c r="B25" s="87">
        <v>0.18645016849040985</v>
      </c>
      <c r="C25" s="87">
        <v>7.4277766048908234E-2</v>
      </c>
      <c r="D25" s="87">
        <v>7.062172144651413E-2</v>
      </c>
      <c r="E25" s="87">
        <v>2.6355022564530373E-2</v>
      </c>
    </row>
    <row r="26" spans="1:19">
      <c r="A26" s="58">
        <v>1991</v>
      </c>
      <c r="B26" s="87">
        <v>0.18111519515514374</v>
      </c>
      <c r="C26" s="87">
        <v>6.9967523217201233E-2</v>
      </c>
      <c r="D26" s="87">
        <v>7.2265312075614929E-2</v>
      </c>
      <c r="E26" s="87">
        <v>2.7268184348940849E-2</v>
      </c>
    </row>
    <row r="27" spans="1:19">
      <c r="A27" s="58">
        <v>1992</v>
      </c>
      <c r="B27" s="87">
        <v>0.17620310187339783</v>
      </c>
      <c r="C27" s="87">
        <v>6.7077964544296265E-2</v>
      </c>
      <c r="D27" s="87">
        <v>7.2099879384040833E-2</v>
      </c>
      <c r="E27" s="87">
        <v>2.6915360242128372E-2</v>
      </c>
    </row>
    <row r="28" spans="1:19">
      <c r="A28" s="58">
        <v>1993</v>
      </c>
      <c r="B28" s="87">
        <v>0.16967384517192841</v>
      </c>
      <c r="C28" s="87">
        <v>6.7611224949359894E-2</v>
      </c>
      <c r="D28" s="87">
        <v>7.2797097265720367E-2</v>
      </c>
      <c r="E28" s="87">
        <v>2.573845349252224E-2</v>
      </c>
    </row>
    <row r="29" spans="1:19">
      <c r="A29" s="58">
        <v>1994</v>
      </c>
      <c r="B29" s="87">
        <v>0.16882424056529999</v>
      </c>
      <c r="C29" s="87">
        <v>6.7794375121593475E-2</v>
      </c>
      <c r="D29" s="87">
        <v>7.2787128388881683E-2</v>
      </c>
      <c r="E29" s="87">
        <v>2.5963321328163147E-2</v>
      </c>
    </row>
    <row r="30" spans="1:19">
      <c r="A30" s="58">
        <v>1995</v>
      </c>
      <c r="B30" s="87">
        <v>0.16887648403644562</v>
      </c>
      <c r="C30" s="87">
        <v>6.8319283425807953E-2</v>
      </c>
      <c r="D30" s="87">
        <v>7.2153709828853607E-2</v>
      </c>
      <c r="E30" s="87">
        <v>2.6495626196265221E-2</v>
      </c>
    </row>
    <row r="31" spans="1:19">
      <c r="A31" s="58">
        <v>1996</v>
      </c>
      <c r="B31" s="87">
        <v>0.16776880621910095</v>
      </c>
      <c r="C31" s="87">
        <v>6.8864643573760986E-2</v>
      </c>
      <c r="D31" s="87">
        <v>7.1853064000606537E-2</v>
      </c>
      <c r="E31" s="87">
        <v>2.5807198137044907E-2</v>
      </c>
    </row>
    <row r="32" spans="1:19">
      <c r="A32" s="58">
        <v>1997</v>
      </c>
      <c r="B32" s="87">
        <v>0.16651974618434906</v>
      </c>
      <c r="C32" s="87">
        <v>7.0678867399692535E-2</v>
      </c>
      <c r="D32" s="87">
        <v>7.2481900453567505E-2</v>
      </c>
      <c r="E32" s="87">
        <v>2.5282854214310646E-2</v>
      </c>
    </row>
    <row r="33" spans="1:5">
      <c r="A33" s="58">
        <v>1998</v>
      </c>
      <c r="B33" s="87">
        <v>0.1634967029094696</v>
      </c>
      <c r="C33" s="87">
        <v>7.0701397955417633E-2</v>
      </c>
      <c r="D33" s="87">
        <v>7.3198184370994568E-2</v>
      </c>
      <c r="E33" s="87">
        <v>2.4584680795669556E-2</v>
      </c>
    </row>
    <row r="34" spans="1:5">
      <c r="A34" s="58">
        <v>1999</v>
      </c>
      <c r="B34" s="87">
        <v>0.15688629448413849</v>
      </c>
      <c r="C34" s="87">
        <v>7.2170890867710114E-2</v>
      </c>
      <c r="D34" s="87">
        <v>7.3356755077838898E-2</v>
      </c>
      <c r="E34" s="87">
        <v>2.4182071909308434E-2</v>
      </c>
    </row>
    <row r="35" spans="1:5">
      <c r="A35" s="58">
        <v>2000</v>
      </c>
      <c r="B35" s="87">
        <v>0.1532890796661377</v>
      </c>
      <c r="C35" s="87">
        <v>7.5534619390964508E-2</v>
      </c>
      <c r="D35" s="87">
        <v>7.4321158230304718E-2</v>
      </c>
      <c r="E35" s="87">
        <v>2.4015376344323158E-2</v>
      </c>
    </row>
    <row r="36" spans="1:5">
      <c r="A36" s="58">
        <v>2001</v>
      </c>
      <c r="B36" s="87">
        <v>0.14715312421321869</v>
      </c>
      <c r="C36" s="87">
        <v>7.6649084687232971E-2</v>
      </c>
      <c r="D36" s="87">
        <v>7.3966294527053833E-2</v>
      </c>
      <c r="E36" s="87">
        <v>2.2718055173754692E-2</v>
      </c>
    </row>
    <row r="37" spans="1:5">
      <c r="A37" s="58">
        <v>2002</v>
      </c>
      <c r="B37" s="87">
        <v>0.13762257993221283</v>
      </c>
      <c r="C37" s="87">
        <v>7.6420187950134277E-2</v>
      </c>
      <c r="D37" s="87">
        <v>7.3454089462757111E-2</v>
      </c>
      <c r="E37" s="87">
        <v>2.3241156712174416E-2</v>
      </c>
    </row>
    <row r="38" spans="1:5">
      <c r="A38" s="58">
        <v>2003</v>
      </c>
      <c r="B38" s="87">
        <v>0.13346759974956512</v>
      </c>
      <c r="C38" s="87">
        <v>7.8540310263633728E-2</v>
      </c>
      <c r="D38" s="87">
        <v>7.1943916380405426E-2</v>
      </c>
      <c r="E38" s="87">
        <v>2.3592269048094749E-2</v>
      </c>
    </row>
    <row r="39" spans="1:5">
      <c r="A39" s="58">
        <v>2004</v>
      </c>
      <c r="B39" s="87">
        <v>0.12871341407299042</v>
      </c>
      <c r="C39" s="87">
        <v>8.2417204976081848E-2</v>
      </c>
      <c r="D39" s="87">
        <v>7.024865597486496E-2</v>
      </c>
      <c r="E39" s="87">
        <v>2.3401970043778419E-2</v>
      </c>
    </row>
    <row r="40" spans="1:5">
      <c r="A40" s="58">
        <v>2005</v>
      </c>
      <c r="B40" s="87">
        <v>0.12343528866767883</v>
      </c>
      <c r="C40" s="87">
        <v>8.4807261824607849E-2</v>
      </c>
      <c r="D40" s="87">
        <v>7.0484116673469543E-2</v>
      </c>
      <c r="E40" s="87">
        <v>2.2862637415528297E-2</v>
      </c>
    </row>
    <row r="41" spans="1:5">
      <c r="A41" s="58">
        <v>2006</v>
      </c>
      <c r="B41" s="87">
        <v>0.12304379045963287</v>
      </c>
      <c r="C41" s="87">
        <v>8.7500818073749542E-2</v>
      </c>
      <c r="D41" s="87">
        <v>7.0894517004489899E-2</v>
      </c>
      <c r="E41" s="87">
        <v>2.2841455414891243E-2</v>
      </c>
    </row>
    <row r="42" spans="1:5">
      <c r="A42" s="58">
        <v>2007</v>
      </c>
      <c r="B42" s="87">
        <v>0.11920495331287384</v>
      </c>
      <c r="C42" s="87">
        <v>8.8854782283306122E-2</v>
      </c>
      <c r="D42" s="87">
        <v>7.165931910276413E-2</v>
      </c>
      <c r="E42" s="87">
        <v>2.2582804784178734E-2</v>
      </c>
    </row>
    <row r="43" spans="1:5">
      <c r="A43" s="58">
        <v>2008</v>
      </c>
      <c r="B43" s="87">
        <v>0.11825329810380936</v>
      </c>
      <c r="C43" s="87">
        <v>8.4756232798099518E-2</v>
      </c>
      <c r="D43" s="87">
        <v>7.3400139808654785E-2</v>
      </c>
      <c r="E43" s="87">
        <v>2.2901179268956184E-2</v>
      </c>
    </row>
    <row r="44" spans="1:5">
      <c r="A44" s="58">
        <v>2009</v>
      </c>
      <c r="B44" s="87">
        <v>0.11011936515569687</v>
      </c>
      <c r="C44" s="87">
        <v>7.781296968460083E-2</v>
      </c>
      <c r="D44" s="87">
        <v>7.0427708327770233E-2</v>
      </c>
      <c r="E44" s="87">
        <v>2.322453074157238E-2</v>
      </c>
    </row>
    <row r="45" spans="1:5">
      <c r="A45" s="58">
        <v>2010</v>
      </c>
      <c r="B45" s="87">
        <v>0.10628592967987061</v>
      </c>
      <c r="C45" s="87">
        <v>7.3261253535747528E-2</v>
      </c>
      <c r="D45" s="87">
        <v>7.0395231246948242E-2</v>
      </c>
      <c r="E45" s="87">
        <v>2.3460241034626961E-2</v>
      </c>
    </row>
    <row r="46" spans="1:5">
      <c r="A46" s="58">
        <v>2011</v>
      </c>
      <c r="B46" s="87">
        <v>0.10789491236209869</v>
      </c>
      <c r="C46" s="87">
        <v>7.1622550487518311E-2</v>
      </c>
      <c r="D46" s="87">
        <v>7.0371896028518677E-2</v>
      </c>
      <c r="E46" s="87">
        <v>2.4227248504757881E-2</v>
      </c>
    </row>
    <row r="47" spans="1:5">
      <c r="A47" s="58">
        <v>2012</v>
      </c>
      <c r="B47" s="87">
        <v>0.10794094949960709</v>
      </c>
      <c r="C47" s="87">
        <v>7.1444593369960785E-2</v>
      </c>
      <c r="D47" s="87">
        <v>6.9089852273464203E-2</v>
      </c>
      <c r="E47" s="87">
        <v>2.4788146838545799E-2</v>
      </c>
    </row>
    <row r="48" spans="1:5">
      <c r="A48" s="58">
        <v>2013</v>
      </c>
      <c r="B48" s="87">
        <v>0.10817874222993851</v>
      </c>
      <c r="C48" s="87">
        <v>7.2875477373600006E-2</v>
      </c>
      <c r="D48" s="87">
        <v>6.9131135940551758E-2</v>
      </c>
      <c r="E48" s="87">
        <v>2.3835666477680206E-2</v>
      </c>
    </row>
    <row r="49" spans="1:5">
      <c r="A49" s="58">
        <v>2014</v>
      </c>
      <c r="B49" s="87">
        <v>0.10844883322715759</v>
      </c>
      <c r="C49" s="87">
        <v>7.5732432305812836E-2</v>
      </c>
      <c r="D49" s="87">
        <v>6.9708764553070068E-2</v>
      </c>
      <c r="E49" s="87">
        <v>2.4419881403446198E-2</v>
      </c>
    </row>
    <row r="50" spans="1:5">
      <c r="A50" s="58">
        <v>2015</v>
      </c>
      <c r="B50" s="87">
        <v>0.10717923194169998</v>
      </c>
      <c r="C50" s="87">
        <v>7.5334504246711731E-2</v>
      </c>
      <c r="D50" s="87">
        <v>6.9697625935077667E-2</v>
      </c>
      <c r="E50" s="87">
        <v>2.5680018588900566E-2</v>
      </c>
    </row>
    <row r="51" spans="1:5">
      <c r="A51" s="58">
        <v>2016</v>
      </c>
      <c r="B51" s="87">
        <v>0.10589394718408585</v>
      </c>
      <c r="C51" s="87">
        <v>7.4838504195213318E-2</v>
      </c>
      <c r="D51" s="87">
        <v>7.0160523056983948E-2</v>
      </c>
      <c r="E51" s="87">
        <v>2.575378306210041E-2</v>
      </c>
    </row>
    <row r="52" spans="1:5">
      <c r="A52" s="58">
        <v>2017</v>
      </c>
      <c r="B52" s="87">
        <v>0.10505317896604538</v>
      </c>
      <c r="C52" s="87">
        <v>7.5612112879753113E-2</v>
      </c>
      <c r="D52" s="87">
        <v>6.9931305944919586E-2</v>
      </c>
      <c r="E52" s="87">
        <v>2.5154067203402519E-2</v>
      </c>
    </row>
    <row r="53" spans="1:5">
      <c r="A53" s="58">
        <v>2018</v>
      </c>
      <c r="B53" s="87">
        <v>0.10385736078023911</v>
      </c>
      <c r="C53" s="87">
        <v>7.8137442469596863E-2</v>
      </c>
      <c r="D53" s="87">
        <v>7.1316234767436981E-2</v>
      </c>
      <c r="E53" s="87">
        <v>2.4714933708310127E-2</v>
      </c>
    </row>
    <row r="54" spans="1:5">
      <c r="A54" s="61">
        <v>2019</v>
      </c>
      <c r="B54" s="88">
        <v>0.10520924627780914</v>
      </c>
      <c r="C54" s="88">
        <v>7.8524112701416016E-2</v>
      </c>
      <c r="D54" s="88">
        <v>7.230096310377121E-2</v>
      </c>
      <c r="E54" s="88">
        <v>2.4901760742068291E-2</v>
      </c>
    </row>
  </sheetData>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48C5A-0E11-4FFD-9B9E-21F5DB59FFE4}">
  <dimension ref="A1:H57"/>
  <sheetViews>
    <sheetView zoomScale="125" zoomScaleNormal="125" workbookViewId="0"/>
  </sheetViews>
  <sheetFormatPr baseColWidth="10" defaultColWidth="9.1640625" defaultRowHeight="14"/>
  <cols>
    <col min="1" max="1" width="9.33203125" style="80" bestFit="1" customWidth="1"/>
    <col min="2" max="2" width="23.1640625" style="79" customWidth="1"/>
    <col min="3" max="3" width="21.1640625" style="79" customWidth="1"/>
    <col min="4" max="16384" width="9.1640625" style="25"/>
  </cols>
  <sheetData>
    <row r="1" spans="1:8" ht="16">
      <c r="A1" s="55" t="s">
        <v>119</v>
      </c>
    </row>
    <row r="2" spans="1:8">
      <c r="D2" s="35"/>
    </row>
    <row r="3" spans="1:8">
      <c r="D3" s="35"/>
    </row>
    <row r="4" spans="1:8" ht="16">
      <c r="D4" s="35"/>
      <c r="H4" s="2"/>
    </row>
    <row r="5" spans="1:8">
      <c r="D5" s="35"/>
    </row>
    <row r="6" spans="1:8">
      <c r="D6" s="35"/>
    </row>
    <row r="7" spans="1:8">
      <c r="D7" s="35"/>
    </row>
    <row r="8" spans="1:8">
      <c r="D8" s="35"/>
    </row>
    <row r="9" spans="1:8">
      <c r="D9" s="35"/>
    </row>
    <row r="10" spans="1:8">
      <c r="D10" s="35"/>
    </row>
    <row r="11" spans="1:8">
      <c r="D11" s="35"/>
    </row>
    <row r="12" spans="1:8">
      <c r="D12" s="35"/>
    </row>
    <row r="13" spans="1:8">
      <c r="D13" s="35"/>
    </row>
    <row r="14" spans="1:8">
      <c r="D14" s="35"/>
    </row>
    <row r="15" spans="1:8">
      <c r="D15" s="35"/>
    </row>
    <row r="16" spans="1:8">
      <c r="D16" s="35"/>
    </row>
    <row r="17" spans="1:8">
      <c r="D17" s="35"/>
    </row>
    <row r="18" spans="1:8">
      <c r="D18" s="35"/>
    </row>
    <row r="19" spans="1:8">
      <c r="D19" s="35"/>
    </row>
    <row r="20" spans="1:8">
      <c r="D20" s="35"/>
    </row>
    <row r="21" spans="1:8">
      <c r="D21" s="35"/>
    </row>
    <row r="22" spans="1:8">
      <c r="A22" s="37" t="s">
        <v>120</v>
      </c>
      <c r="D22" s="35"/>
      <c r="H22" s="29"/>
    </row>
    <row r="23" spans="1:8">
      <c r="A23" s="34" t="s">
        <v>127</v>
      </c>
      <c r="D23" s="35"/>
      <c r="H23" s="29"/>
    </row>
    <row r="24" spans="1:8">
      <c r="A24" s="36" t="s">
        <v>91</v>
      </c>
      <c r="D24" s="35"/>
      <c r="H24" s="29"/>
    </row>
    <row r="25" spans="1:8">
      <c r="D25" s="35"/>
      <c r="H25" s="29"/>
    </row>
    <row r="26" spans="1:8">
      <c r="D26" s="35"/>
      <c r="E26" s="29"/>
    </row>
    <row r="27" spans="1:8" ht="16">
      <c r="A27" s="64" t="s">
        <v>59</v>
      </c>
      <c r="B27" s="43" t="s">
        <v>117</v>
      </c>
      <c r="C27" s="43" t="s">
        <v>118</v>
      </c>
      <c r="D27" s="35"/>
    </row>
    <row r="28" spans="1:8" ht="16">
      <c r="A28" s="58">
        <v>1990</v>
      </c>
      <c r="B28" s="91">
        <v>142.276847570001</v>
      </c>
      <c r="C28" s="92">
        <v>119.5</v>
      </c>
      <c r="D28" s="35"/>
    </row>
    <row r="29" spans="1:8" ht="16">
      <c r="A29" s="58">
        <v>1991</v>
      </c>
      <c r="B29" s="91">
        <v>143.83242674000201</v>
      </c>
      <c r="C29" s="92">
        <v>120.8</v>
      </c>
      <c r="D29" s="35"/>
    </row>
    <row r="30" spans="1:8" ht="16">
      <c r="A30" s="58">
        <v>1992</v>
      </c>
      <c r="B30" s="91">
        <v>144.84624733000408</v>
      </c>
      <c r="C30" s="92">
        <v>122</v>
      </c>
      <c r="D30" s="35"/>
    </row>
    <row r="31" spans="1:8" ht="16">
      <c r="A31" s="58">
        <v>1993</v>
      </c>
      <c r="B31" s="91">
        <v>147.40897056999893</v>
      </c>
      <c r="C31" s="92">
        <v>123.4</v>
      </c>
      <c r="D31" s="35"/>
    </row>
    <row r="32" spans="1:8" ht="16">
      <c r="A32" s="58">
        <v>1994</v>
      </c>
      <c r="B32" s="91">
        <v>148.43324958000747</v>
      </c>
      <c r="C32" s="92">
        <v>125.1</v>
      </c>
      <c r="D32" s="35"/>
    </row>
    <row r="33" spans="1:4" ht="16">
      <c r="A33" s="58">
        <v>1995</v>
      </c>
      <c r="B33" s="91">
        <v>149.45281947999791</v>
      </c>
      <c r="C33" s="92">
        <v>127.1</v>
      </c>
      <c r="D33" s="35"/>
    </row>
    <row r="34" spans="1:4" ht="16">
      <c r="A34" s="58">
        <v>1996</v>
      </c>
      <c r="B34" s="91">
        <v>151.44099341000265</v>
      </c>
      <c r="C34" s="92">
        <v>129.1</v>
      </c>
    </row>
    <row r="35" spans="1:4" ht="16">
      <c r="A35" s="58">
        <v>1997</v>
      </c>
      <c r="B35" s="91">
        <v>153.06365701000101</v>
      </c>
      <c r="C35" s="92">
        <v>131.19999999999999</v>
      </c>
    </row>
    <row r="36" spans="1:4" ht="16">
      <c r="A36" s="58">
        <v>1998</v>
      </c>
      <c r="B36" s="91">
        <v>155.14642502000154</v>
      </c>
      <c r="C36" s="92">
        <v>133.4</v>
      </c>
    </row>
    <row r="37" spans="1:4" ht="16">
      <c r="A37" s="58">
        <v>1999</v>
      </c>
      <c r="B37" s="91">
        <v>156.83497866999892</v>
      </c>
      <c r="C37" s="92">
        <v>135.80000000000001</v>
      </c>
    </row>
    <row r="38" spans="1:4" ht="16">
      <c r="A38" s="58">
        <v>2000</v>
      </c>
      <c r="B38" s="91">
        <v>160.70726689999654</v>
      </c>
      <c r="C38" s="92">
        <v>138.1</v>
      </c>
    </row>
    <row r="39" spans="1:4" ht="16">
      <c r="A39" s="58">
        <v>2001</v>
      </c>
      <c r="B39" s="91">
        <v>162.73886189999735</v>
      </c>
      <c r="C39" s="92">
        <v>140</v>
      </c>
    </row>
    <row r="40" spans="1:4" ht="16">
      <c r="A40" s="58">
        <v>2002</v>
      </c>
      <c r="B40" s="91">
        <v>165.25526082000408</v>
      </c>
      <c r="C40" s="92">
        <v>141.30000000000001</v>
      </c>
    </row>
    <row r="41" spans="1:4" ht="16">
      <c r="A41" s="58">
        <v>2003</v>
      </c>
      <c r="B41" s="91">
        <v>166.55664155999767</v>
      </c>
      <c r="C41" s="92">
        <v>142.4</v>
      </c>
    </row>
    <row r="42" spans="1:4" ht="16">
      <c r="A42" s="58">
        <v>2004</v>
      </c>
      <c r="B42" s="91">
        <v>168.50571574999961</v>
      </c>
      <c r="C42" s="92">
        <v>143.80000000000001</v>
      </c>
    </row>
    <row r="43" spans="1:4" ht="16">
      <c r="A43" s="58">
        <v>2005</v>
      </c>
      <c r="B43" s="91">
        <v>170.69202100999993</v>
      </c>
      <c r="C43" s="92">
        <v>145.5</v>
      </c>
    </row>
    <row r="44" spans="1:4" ht="16">
      <c r="A44" s="58">
        <v>2006</v>
      </c>
      <c r="B44" s="91">
        <v>173.10600037000754</v>
      </c>
      <c r="C44" s="92">
        <v>147.30000000000001</v>
      </c>
    </row>
    <row r="45" spans="1:4" ht="16">
      <c r="A45" s="58">
        <v>2007</v>
      </c>
      <c r="B45" s="91">
        <v>174.08336144999967</v>
      </c>
      <c r="C45" s="92">
        <v>148.9</v>
      </c>
    </row>
    <row r="46" spans="1:4" ht="16">
      <c r="A46" s="58">
        <v>2008</v>
      </c>
      <c r="B46" s="91">
        <v>175.11871743999475</v>
      </c>
      <c r="C46" s="92">
        <v>149.9</v>
      </c>
    </row>
    <row r="47" spans="1:4" ht="16">
      <c r="A47" s="58">
        <v>2009</v>
      </c>
      <c r="B47" s="91">
        <v>176.33861098000074</v>
      </c>
      <c r="C47" s="92">
        <v>149.6</v>
      </c>
    </row>
    <row r="48" spans="1:4" ht="16">
      <c r="A48" s="58">
        <v>2010</v>
      </c>
      <c r="B48" s="91">
        <v>177.24546701999651</v>
      </c>
      <c r="C48" s="92">
        <v>148.9</v>
      </c>
    </row>
    <row r="49" spans="1:3" ht="16">
      <c r="A49" s="58">
        <v>2011</v>
      </c>
      <c r="B49" s="91">
        <v>178.13325709999711</v>
      </c>
      <c r="C49" s="92">
        <v>149</v>
      </c>
    </row>
    <row r="50" spans="1:3" ht="16">
      <c r="A50" s="58">
        <v>2012</v>
      </c>
      <c r="B50" s="91">
        <v>179.26116414000165</v>
      </c>
      <c r="C50" s="92">
        <v>149.5</v>
      </c>
    </row>
    <row r="51" spans="1:3" ht="16">
      <c r="A51" s="58">
        <v>2013</v>
      </c>
      <c r="B51" s="91">
        <v>180.07397029000154</v>
      </c>
      <c r="C51" s="92">
        <v>149.9</v>
      </c>
    </row>
    <row r="52" spans="1:3" ht="16">
      <c r="A52" s="58">
        <v>2014</v>
      </c>
      <c r="B52" s="91">
        <v>181.19121539999466</v>
      </c>
      <c r="C52" s="92">
        <v>150.69999999999999</v>
      </c>
    </row>
    <row r="53" spans="1:3" ht="16">
      <c r="A53" s="58">
        <v>2015</v>
      </c>
      <c r="B53" s="91">
        <v>182.88961028000116</v>
      </c>
      <c r="C53" s="92">
        <v>151.69999999999999</v>
      </c>
    </row>
    <row r="54" spans="1:3" ht="16">
      <c r="A54" s="58">
        <v>2016</v>
      </c>
      <c r="B54" s="91">
        <v>183.00905804000072</v>
      </c>
      <c r="C54" s="92">
        <v>152.9</v>
      </c>
    </row>
    <row r="55" spans="1:3" ht="16">
      <c r="A55" s="58">
        <v>2017</v>
      </c>
      <c r="B55" s="91">
        <v>183.97699675999695</v>
      </c>
      <c r="C55" s="92">
        <v>153.9</v>
      </c>
    </row>
    <row r="56" spans="1:3" ht="16">
      <c r="A56" s="58">
        <v>2018</v>
      </c>
      <c r="B56" s="91">
        <v>183.63725152000026</v>
      </c>
      <c r="C56" s="92">
        <v>154.9</v>
      </c>
    </row>
    <row r="57" spans="1:3" ht="16">
      <c r="A57" s="61">
        <v>2019</v>
      </c>
      <c r="B57" s="93">
        <v>185.98477337439797</v>
      </c>
      <c r="C57" s="94">
        <v>156.1</v>
      </c>
    </row>
  </sheetData>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72810-EB8F-4FAB-B36F-FC726927E312}">
  <dimension ref="B1:I44"/>
  <sheetViews>
    <sheetView zoomScale="85" zoomScaleNormal="85" workbookViewId="0">
      <selection activeCell="I3" sqref="I3"/>
    </sheetView>
  </sheetViews>
  <sheetFormatPr baseColWidth="10" defaultColWidth="9.1640625" defaultRowHeight="16"/>
  <cols>
    <col min="1" max="1" width="9.1640625" style="2"/>
    <col min="2" max="2" width="7.5" style="2" customWidth="1"/>
    <col min="3" max="3" width="51.33203125" style="2" bestFit="1" customWidth="1"/>
    <col min="4" max="4" width="43.5" style="2" bestFit="1" customWidth="1"/>
    <col min="5" max="5" width="35.5" style="2" bestFit="1" customWidth="1"/>
    <col min="6" max="7" width="20.83203125" style="2" customWidth="1"/>
    <col min="8" max="8" width="36.6640625" style="2" bestFit="1" customWidth="1"/>
    <col min="9" max="9" width="31.6640625" style="2" bestFit="1" customWidth="1"/>
    <col min="10" max="10" width="10.1640625" style="2" bestFit="1" customWidth="1"/>
    <col min="11" max="16384" width="9.1640625" style="2"/>
  </cols>
  <sheetData>
    <row r="1" spans="2:9" ht="34">
      <c r="B1" s="4" t="s">
        <v>0</v>
      </c>
      <c r="C1" s="4" t="s">
        <v>1</v>
      </c>
      <c r="D1" s="4" t="s">
        <v>34</v>
      </c>
      <c r="E1" s="5" t="s">
        <v>35</v>
      </c>
      <c r="F1" s="5" t="s">
        <v>3</v>
      </c>
      <c r="G1" s="4" t="s">
        <v>4</v>
      </c>
      <c r="H1" s="5" t="s">
        <v>5</v>
      </c>
      <c r="I1" s="5" t="s">
        <v>6</v>
      </c>
    </row>
    <row r="2" spans="2:9">
      <c r="B2" s="6">
        <v>2010</v>
      </c>
      <c r="C2" s="6">
        <v>0</v>
      </c>
      <c r="D2" s="3">
        <v>7.0000000000000001E-3</v>
      </c>
      <c r="E2" s="7">
        <f>C2*$D$14*0.155</f>
        <v>0</v>
      </c>
      <c r="F2" s="7">
        <f>C2*$E$14*0.0928</f>
        <v>0</v>
      </c>
      <c r="G2" s="7">
        <f>E2+F2</f>
        <v>0</v>
      </c>
      <c r="H2" s="7">
        <f>C2*$D$14*0.1</f>
        <v>0</v>
      </c>
      <c r="I2" s="7">
        <f>D$2*H2</f>
        <v>0</v>
      </c>
    </row>
    <row r="3" spans="2:9">
      <c r="B3" s="6">
        <v>2011</v>
      </c>
      <c r="C3" s="6">
        <v>23</v>
      </c>
      <c r="D3" s="3">
        <v>6.7999999999999996E-3</v>
      </c>
      <c r="E3" s="7">
        <f t="shared" ref="E3:E11" si="0">C3*$D$14*0.155</f>
        <v>1.8938816127288024E-3</v>
      </c>
      <c r="F3" s="7">
        <f t="shared" ref="F3:F11" si="1">C3*$E$14*0.0928</f>
        <v>4.5185978074642162E-3</v>
      </c>
      <c r="G3" s="7">
        <f t="shared" ref="G3:G11" si="2">E3+F3</f>
        <v>6.4124794201930188E-3</v>
      </c>
      <c r="H3" s="7">
        <f>G3+G2</f>
        <v>6.4124794201930188E-3</v>
      </c>
      <c r="I3" s="7">
        <f t="shared" ref="I3:I4" si="3">D$2*H3</f>
        <v>4.4887355941351133E-5</v>
      </c>
    </row>
    <row r="4" spans="2:9">
      <c r="B4" s="6">
        <v>2012</v>
      </c>
      <c r="C4" s="6">
        <v>15</v>
      </c>
      <c r="D4" s="3">
        <v>6.6E-3</v>
      </c>
      <c r="E4" s="7">
        <f t="shared" si="0"/>
        <v>1.2351401822144365E-3</v>
      </c>
      <c r="F4" s="7">
        <f t="shared" si="1"/>
        <v>2.9469116135636192E-3</v>
      </c>
      <c r="G4" s="7">
        <f t="shared" si="2"/>
        <v>4.1820517957780554E-3</v>
      </c>
      <c r="H4" s="7">
        <f>SUM(G$2:G4)</f>
        <v>1.0594531215971075E-2</v>
      </c>
      <c r="I4" s="7">
        <f t="shared" si="3"/>
        <v>7.4161718511797528E-5</v>
      </c>
    </row>
    <row r="5" spans="2:9">
      <c r="B5" s="6">
        <v>2013</v>
      </c>
      <c r="C5" s="6">
        <v>20</v>
      </c>
      <c r="D5" s="3">
        <v>5.9000000000000007E-3</v>
      </c>
      <c r="E5" s="7">
        <f t="shared" si="0"/>
        <v>1.6468535762859152E-3</v>
      </c>
      <c r="F5" s="7">
        <f t="shared" si="1"/>
        <v>3.9292154847514922E-3</v>
      </c>
      <c r="G5" s="7">
        <f t="shared" si="2"/>
        <v>5.5760690610374072E-3</v>
      </c>
      <c r="H5" s="7">
        <f>SUM(G$2:G5)</f>
        <v>1.6170600277008482E-2</v>
      </c>
      <c r="I5" s="7">
        <f>D$2*H5</f>
        <v>1.1319420193905937E-4</v>
      </c>
    </row>
    <row r="6" spans="2:9">
      <c r="B6" s="6">
        <v>2014</v>
      </c>
      <c r="C6" s="6">
        <v>0</v>
      </c>
      <c r="D6" s="3">
        <v>5.4000000000000003E-3</v>
      </c>
      <c r="E6" s="7">
        <f t="shared" si="0"/>
        <v>0</v>
      </c>
      <c r="F6" s="7">
        <f t="shared" si="1"/>
        <v>0</v>
      </c>
      <c r="G6" s="7">
        <f t="shared" si="2"/>
        <v>0</v>
      </c>
      <c r="H6" s="7">
        <f>SUM(G$2:G6)</f>
        <v>1.6170600277008482E-2</v>
      </c>
      <c r="I6" s="7">
        <f>D$2*H6</f>
        <v>1.1319420193905937E-4</v>
      </c>
    </row>
    <row r="7" spans="2:9">
      <c r="B7" s="6">
        <v>2015</v>
      </c>
      <c r="C7" s="6">
        <v>0</v>
      </c>
      <c r="D7" s="3">
        <v>5.0999999999999995E-3</v>
      </c>
      <c r="E7" s="7">
        <f t="shared" si="0"/>
        <v>0</v>
      </c>
      <c r="F7" s="7">
        <f t="shared" si="1"/>
        <v>0</v>
      </c>
      <c r="G7" s="7">
        <f t="shared" si="2"/>
        <v>0</v>
      </c>
      <c r="H7" s="7">
        <f>SUM(G$2:G7)</f>
        <v>1.6170600277008482E-2</v>
      </c>
      <c r="I7" s="7">
        <f>D$2*H7</f>
        <v>1.1319420193905937E-4</v>
      </c>
    </row>
    <row r="8" spans="2:9">
      <c r="B8" s="6">
        <v>2016</v>
      </c>
      <c r="C8" s="6">
        <v>0</v>
      </c>
      <c r="D8" s="3">
        <v>4.9000000000000007E-3</v>
      </c>
      <c r="E8" s="7">
        <f t="shared" si="0"/>
        <v>0</v>
      </c>
      <c r="F8" s="7">
        <f t="shared" si="1"/>
        <v>0</v>
      </c>
      <c r="G8" s="7">
        <f t="shared" si="2"/>
        <v>0</v>
      </c>
      <c r="H8" s="7">
        <f>SUM(G$2:G8)</f>
        <v>1.6170600277008482E-2</v>
      </c>
      <c r="I8" s="7">
        <f>D$2*H8</f>
        <v>1.1319420193905937E-4</v>
      </c>
    </row>
    <row r="9" spans="2:9">
      <c r="B9" s="6">
        <v>2017</v>
      </c>
      <c r="C9" s="6">
        <v>-1</v>
      </c>
      <c r="D9" s="3">
        <v>5.0000000000000001E-3</v>
      </c>
      <c r="E9" s="7">
        <f t="shared" si="0"/>
        <v>-8.2342678814295754E-5</v>
      </c>
      <c r="F9" s="7">
        <f t="shared" si="1"/>
        <v>-1.9646077423757461E-4</v>
      </c>
      <c r="G9" s="7">
        <f t="shared" si="2"/>
        <v>-2.7880345305187037E-4</v>
      </c>
      <c r="H9" s="7">
        <f>SUM(G$2:G9)</f>
        <v>1.5891796823956611E-2</v>
      </c>
      <c r="I9" s="7">
        <f>D$2*H9</f>
        <v>1.1124257776769628E-4</v>
      </c>
    </row>
    <row r="10" spans="2:9">
      <c r="B10" s="6">
        <v>2018</v>
      </c>
      <c r="C10" s="6">
        <v>4</v>
      </c>
      <c r="D10" s="3">
        <v>4.7999999999999996E-3</v>
      </c>
      <c r="E10" s="7">
        <f t="shared" si="0"/>
        <v>3.2937071525718302E-4</v>
      </c>
      <c r="F10" s="7">
        <f t="shared" si="1"/>
        <v>7.8584309695029842E-4</v>
      </c>
      <c r="G10" s="7">
        <f t="shared" si="2"/>
        <v>1.1152138122074815E-3</v>
      </c>
      <c r="H10" s="7">
        <f>SUM(G$2:G10)</f>
        <v>1.7007010636164093E-2</v>
      </c>
      <c r="I10" s="7">
        <f t="shared" ref="I10" si="4">D$2*H10</f>
        <v>1.1904907445314865E-4</v>
      </c>
    </row>
    <row r="11" spans="2:9">
      <c r="B11" s="6">
        <v>2019</v>
      </c>
      <c r="C11" s="6">
        <v>0</v>
      </c>
      <c r="D11" s="3">
        <v>4.7000000000000002E-3</v>
      </c>
      <c r="E11" s="7">
        <f t="shared" si="0"/>
        <v>0</v>
      </c>
      <c r="F11" s="7">
        <f t="shared" si="1"/>
        <v>0</v>
      </c>
      <c r="G11" s="7">
        <f t="shared" si="2"/>
        <v>0</v>
      </c>
      <c r="H11" s="7">
        <f>SUM(G$2:G11)</f>
        <v>1.7007010636164093E-2</v>
      </c>
      <c r="I11" s="7">
        <f>D$2*H11</f>
        <v>1.1904907445314865E-4</v>
      </c>
    </row>
    <row r="12" spans="2:9">
      <c r="B12" s="6"/>
      <c r="C12" s="6"/>
      <c r="D12" s="6"/>
      <c r="E12" s="6"/>
      <c r="F12" s="6"/>
      <c r="G12" s="6"/>
      <c r="H12" s="6"/>
      <c r="I12" s="6"/>
    </row>
    <row r="13" spans="2:9">
      <c r="B13" s="6"/>
      <c r="C13" s="6"/>
      <c r="D13" s="13" t="s">
        <v>7</v>
      </c>
      <c r="E13" s="13" t="s">
        <v>8</v>
      </c>
      <c r="F13" s="6"/>
      <c r="G13" s="6"/>
      <c r="H13" s="6"/>
      <c r="I13" s="6"/>
    </row>
    <row r="14" spans="2:9">
      <c r="B14" s="6"/>
      <c r="C14" s="6"/>
      <c r="D14" s="8">
        <f>H19</f>
        <v>5.3124308912448875E-4</v>
      </c>
      <c r="E14" s="8">
        <f>I19</f>
        <v>2.1170342051462783E-3</v>
      </c>
      <c r="F14" s="8"/>
      <c r="G14" s="6"/>
      <c r="H14" s="6"/>
      <c r="I14" s="6"/>
    </row>
    <row r="15" spans="2:9">
      <c r="B15" s="6"/>
      <c r="C15" s="13" t="s">
        <v>23</v>
      </c>
      <c r="D15" s="6" t="s">
        <v>9</v>
      </c>
      <c r="E15" s="6" t="s">
        <v>10</v>
      </c>
      <c r="F15" s="6"/>
      <c r="G15" s="6"/>
      <c r="H15" s="6"/>
      <c r="I15" s="6"/>
    </row>
    <row r="16" spans="2:9">
      <c r="B16" s="6"/>
      <c r="C16" s="6"/>
      <c r="D16" s="6" t="s">
        <v>11</v>
      </c>
      <c r="E16" s="6" t="s">
        <v>12</v>
      </c>
      <c r="F16" s="6"/>
      <c r="G16" s="6"/>
      <c r="H16" s="6"/>
      <c r="I16" s="6"/>
    </row>
    <row r="17" spans="2:9">
      <c r="B17" s="6"/>
      <c r="C17" s="6"/>
      <c r="D17" s="6"/>
      <c r="E17" s="6"/>
      <c r="F17" s="6"/>
      <c r="G17" s="6"/>
      <c r="H17" s="6"/>
      <c r="I17" s="6"/>
    </row>
    <row r="18" spans="2:9" ht="15" customHeight="1">
      <c r="C18" s="12" t="s">
        <v>17</v>
      </c>
      <c r="D18" s="12" t="s">
        <v>21</v>
      </c>
      <c r="E18" s="12" t="s">
        <v>22</v>
      </c>
      <c r="F18" s="12" t="s">
        <v>20</v>
      </c>
      <c r="G18" s="12"/>
      <c r="H18" s="12" t="s">
        <v>18</v>
      </c>
      <c r="I18" s="12" t="s">
        <v>19</v>
      </c>
    </row>
    <row r="19" spans="2:9">
      <c r="C19" s="2" t="s">
        <v>14</v>
      </c>
      <c r="D19" s="2">
        <v>9178</v>
      </c>
      <c r="E19" s="2">
        <v>1921</v>
      </c>
      <c r="F19" s="9">
        <f>E19*D19</f>
        <v>17630938</v>
      </c>
      <c r="G19" s="10"/>
      <c r="H19" s="11">
        <f>F19/F22/118</f>
        <v>5.3124308912448875E-4</v>
      </c>
      <c r="I19" s="11">
        <f>F20/F22/118</f>
        <v>2.1170342051462783E-3</v>
      </c>
    </row>
    <row r="20" spans="2:9">
      <c r="C20" s="2" t="s">
        <v>15</v>
      </c>
      <c r="D20" s="2">
        <v>9306</v>
      </c>
      <c r="E20" s="2">
        <v>7550</v>
      </c>
      <c r="F20" s="9">
        <f t="shared" ref="F20" si="5">E20*D20</f>
        <v>70260300</v>
      </c>
    </row>
    <row r="21" spans="2:9">
      <c r="C21" s="2" t="s">
        <v>16</v>
      </c>
      <c r="D21" s="2">
        <v>8615</v>
      </c>
      <c r="E21" s="2">
        <v>22445</v>
      </c>
      <c r="F21" s="9">
        <f>E21*D21</f>
        <v>193363675</v>
      </c>
    </row>
    <row r="22" spans="2:9">
      <c r="C22" s="2" t="s">
        <v>20</v>
      </c>
      <c r="F22" s="9">
        <f>SUM(F19:F21)</f>
        <v>281254913</v>
      </c>
      <c r="H22" s="11"/>
    </row>
    <row r="31" spans="2:9" ht="68">
      <c r="C31" s="15" t="s">
        <v>27</v>
      </c>
    </row>
    <row r="32" spans="2:9">
      <c r="C32" s="106" t="s">
        <v>26</v>
      </c>
      <c r="D32" s="106"/>
      <c r="E32" s="106"/>
      <c r="F32" s="106"/>
      <c r="G32" s="106"/>
    </row>
    <row r="33" spans="3:7">
      <c r="C33" s="106"/>
      <c r="D33" s="106"/>
      <c r="E33" s="106"/>
      <c r="F33" s="106"/>
      <c r="G33" s="106"/>
    </row>
    <row r="34" spans="3:7">
      <c r="C34" s="106"/>
      <c r="D34" s="106"/>
      <c r="E34" s="106"/>
      <c r="F34" s="106"/>
      <c r="G34" s="106"/>
    </row>
    <row r="35" spans="3:7">
      <c r="C35" s="106"/>
      <c r="D35" s="106"/>
      <c r="E35" s="106"/>
      <c r="F35" s="106"/>
      <c r="G35" s="106"/>
    </row>
    <row r="36" spans="3:7">
      <c r="C36" s="106"/>
      <c r="D36" s="106"/>
      <c r="E36" s="106"/>
      <c r="F36" s="106"/>
      <c r="G36" s="106"/>
    </row>
    <row r="37" spans="3:7">
      <c r="C37" s="106"/>
      <c r="D37" s="106"/>
      <c r="E37" s="106"/>
      <c r="F37" s="106"/>
      <c r="G37" s="106"/>
    </row>
    <row r="38" spans="3:7">
      <c r="C38" s="106"/>
      <c r="D38" s="106"/>
      <c r="E38" s="106"/>
      <c r="F38" s="106"/>
      <c r="G38" s="106"/>
    </row>
    <row r="39" spans="3:7">
      <c r="C39" s="106"/>
      <c r="D39" s="106"/>
      <c r="E39" s="106"/>
      <c r="F39" s="106"/>
      <c r="G39" s="106"/>
    </row>
    <row r="40" spans="3:7">
      <c r="C40" s="2" t="s">
        <v>13</v>
      </c>
      <c r="D40" s="14" t="s">
        <v>24</v>
      </c>
    </row>
    <row r="41" spans="3:7">
      <c r="D41" s="14" t="s">
        <v>25</v>
      </c>
    </row>
    <row r="44" spans="3:7">
      <c r="C44" s="2">
        <f>SUM(C3:C11)*D14</f>
        <v>3.2405828436593814E-2</v>
      </c>
    </row>
  </sheetData>
  <mergeCells count="1">
    <mergeCell ref="C32:G39"/>
  </mergeCells>
  <hyperlinks>
    <hyperlink ref="D40" r:id="rId1" xr:uid="{00000000-0004-0000-0100-000000000000}"/>
    <hyperlink ref="D41" r:id="rId2" xr:uid="{00000000-0004-0000-01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643ED-589E-4886-944F-F5C602400C49}">
  <dimension ref="A1:I153"/>
  <sheetViews>
    <sheetView topLeftCell="A34" workbookViewId="0">
      <selection activeCell="G14" sqref="G14"/>
    </sheetView>
  </sheetViews>
  <sheetFormatPr baseColWidth="10" defaultColWidth="11.5" defaultRowHeight="15"/>
  <cols>
    <col min="1" max="1" width="19" customWidth="1"/>
  </cols>
  <sheetData>
    <row r="1" spans="1:9">
      <c r="B1" s="104" t="s">
        <v>47</v>
      </c>
      <c r="C1" s="105"/>
      <c r="D1" s="105"/>
    </row>
    <row r="2" spans="1:9" ht="42" customHeight="1">
      <c r="A2" s="23" t="s">
        <v>46</v>
      </c>
      <c r="B2" s="22">
        <v>0.53</v>
      </c>
      <c r="C2" s="22">
        <v>0.57499999999999996</v>
      </c>
      <c r="D2" s="22">
        <v>0.6</v>
      </c>
    </row>
    <row r="3" spans="1:9">
      <c r="A3">
        <v>0.02</v>
      </c>
      <c r="B3" s="24">
        <f>B21</f>
        <v>0.49683958011439555</v>
      </c>
      <c r="C3" s="24">
        <f>B69</f>
        <v>0.30618385964247374</v>
      </c>
      <c r="D3" s="24">
        <f>B102</f>
        <v>0.20026401493584983</v>
      </c>
    </row>
    <row r="4" spans="1:9">
      <c r="A4">
        <v>3.6999999999999998E-2</v>
      </c>
      <c r="B4" s="24">
        <f>B37</f>
        <v>0.75292207276746348</v>
      </c>
      <c r="C4" s="24">
        <f>'Main result_3.30'!B36</f>
        <v>0.59258908261366561</v>
      </c>
      <c r="D4" s="24">
        <f>B118</f>
        <v>0.49016872359970054</v>
      </c>
    </row>
    <row r="5" spans="1:9">
      <c r="A5">
        <v>0.05</v>
      </c>
      <c r="B5" s="24">
        <f>B53</f>
        <v>0.94874986126686844</v>
      </c>
      <c r="C5" s="24">
        <f>B85</f>
        <v>0.79646388164751503</v>
      </c>
      <c r="D5" s="24">
        <f>B134</f>
        <v>0.71186055963676265</v>
      </c>
    </row>
    <row r="7" spans="1:9">
      <c r="A7" s="16" t="s">
        <v>48</v>
      </c>
    </row>
    <row r="9" spans="1:9">
      <c r="B9" t="s">
        <v>30</v>
      </c>
      <c r="C9" t="s">
        <v>32</v>
      </c>
      <c r="D9" t="s">
        <v>29</v>
      </c>
      <c r="E9" t="s">
        <v>33</v>
      </c>
      <c r="F9" t="s">
        <v>37</v>
      </c>
      <c r="G9" t="s">
        <v>38</v>
      </c>
      <c r="I9" t="s">
        <v>41</v>
      </c>
    </row>
    <row r="10" spans="1:9">
      <c r="A10">
        <v>2010</v>
      </c>
      <c r="B10">
        <v>9.647756814956665E-2</v>
      </c>
      <c r="C10">
        <v>0</v>
      </c>
      <c r="E10">
        <v>0</v>
      </c>
      <c r="F10">
        <f>'Main result_3.30'!E2</f>
        <v>1.0075371712446213</v>
      </c>
      <c r="G10">
        <f>'Main result_3.30'!C2</f>
        <v>0.57941565270636874</v>
      </c>
      <c r="I10">
        <f>$C$2</f>
        <v>0.57499999999999996</v>
      </c>
    </row>
    <row r="11" spans="1:9">
      <c r="A11">
        <v>2011</v>
      </c>
      <c r="B11">
        <v>9.0930424630641937E-2</v>
      </c>
      <c r="C11">
        <f>(B11-$B$10)*100</f>
        <v>-0.55471435189247131</v>
      </c>
      <c r="D11" s="1">
        <v>0.02</v>
      </c>
      <c r="E11">
        <f>D11*C11</f>
        <v>-1.1094287037849426E-2</v>
      </c>
      <c r="F11">
        <f>$F$10+E11</f>
        <v>0.99644288420677185</v>
      </c>
      <c r="G11">
        <f>F11*0.53</f>
        <v>0.52811472862958908</v>
      </c>
      <c r="I11">
        <f t="shared" ref="I11:I19" si="0">$C$2</f>
        <v>0.57499999999999996</v>
      </c>
    </row>
    <row r="12" spans="1:9">
      <c r="A12">
        <v>2012</v>
      </c>
      <c r="B12">
        <v>8.1808827817440033E-2</v>
      </c>
      <c r="C12">
        <f t="shared" ref="C12:C19" si="1">(B12-$B$10)*100</f>
        <v>-1.4668740332126617</v>
      </c>
      <c r="D12" s="1">
        <v>0.02</v>
      </c>
      <c r="E12">
        <f t="shared" ref="E12:E19" si="2">D12*C12</f>
        <v>-2.9337480664253235E-2</v>
      </c>
      <c r="F12">
        <f t="shared" ref="F12:F19" si="3">$F$10+E12</f>
        <v>0.97819969058036804</v>
      </c>
      <c r="G12">
        <f t="shared" ref="G12:G19" si="4">F12*0.53</f>
        <v>0.51844583600759508</v>
      </c>
      <c r="I12">
        <f t="shared" si="0"/>
        <v>0.57499999999999996</v>
      </c>
    </row>
    <row r="13" spans="1:9">
      <c r="A13">
        <v>2013</v>
      </c>
      <c r="B13">
        <v>7.4922449886798859E-2</v>
      </c>
      <c r="C13">
        <f t="shared" si="1"/>
        <v>-2.1555118262767792</v>
      </c>
      <c r="D13" s="1">
        <v>0.02</v>
      </c>
      <c r="E13">
        <f t="shared" si="2"/>
        <v>-4.3110236525535583E-2</v>
      </c>
      <c r="F13">
        <f t="shared" si="3"/>
        <v>0.96442693471908569</v>
      </c>
      <c r="G13">
        <f t="shared" si="4"/>
        <v>0.51114627540111546</v>
      </c>
      <c r="I13">
        <f t="shared" si="0"/>
        <v>0.57499999999999996</v>
      </c>
    </row>
    <row r="14" spans="1:9">
      <c r="A14">
        <v>2014</v>
      </c>
      <c r="B14">
        <v>6.4170114696025848E-2</v>
      </c>
      <c r="C14">
        <f t="shared" si="1"/>
        <v>-3.2307453453540802</v>
      </c>
      <c r="D14" s="1">
        <v>0.02</v>
      </c>
      <c r="E14">
        <f t="shared" si="2"/>
        <v>-6.4614906907081604E-2</v>
      </c>
      <c r="F14">
        <f t="shared" si="3"/>
        <v>0.94292226433753967</v>
      </c>
      <c r="G14">
        <f t="shared" si="4"/>
        <v>0.49974880009889605</v>
      </c>
      <c r="I14">
        <f t="shared" si="0"/>
        <v>0.57499999999999996</v>
      </c>
    </row>
    <row r="15" spans="1:9">
      <c r="A15">
        <v>2015</v>
      </c>
      <c r="B15">
        <v>5.4046005010604858E-2</v>
      </c>
      <c r="C15">
        <f t="shared" si="1"/>
        <v>-4.2431563138961792</v>
      </c>
      <c r="D15" s="1">
        <v>0.02</v>
      </c>
      <c r="E15">
        <f t="shared" si="2"/>
        <v>-8.4863126277923584E-2</v>
      </c>
      <c r="F15">
        <f t="shared" si="3"/>
        <v>0.92267404496669769</v>
      </c>
      <c r="G15">
        <f t="shared" si="4"/>
        <v>0.48901724383234979</v>
      </c>
      <c r="I15">
        <f t="shared" si="0"/>
        <v>0.57499999999999996</v>
      </c>
    </row>
    <row r="16" spans="1:9">
      <c r="A16">
        <v>2016</v>
      </c>
      <c r="B16">
        <v>4.8788096755743027E-2</v>
      </c>
      <c r="C16">
        <f t="shared" si="1"/>
        <v>-4.7689471393823624</v>
      </c>
      <c r="D16" s="1">
        <v>0.02</v>
      </c>
      <c r="E16">
        <f t="shared" si="2"/>
        <v>-9.5378942787647247E-2</v>
      </c>
      <c r="F16">
        <f t="shared" si="3"/>
        <v>0.91215822845697403</v>
      </c>
      <c r="G16">
        <f t="shared" si="4"/>
        <v>0.48344386108219628</v>
      </c>
      <c r="I16">
        <f t="shared" si="0"/>
        <v>0.57499999999999996</v>
      </c>
    </row>
    <row r="17" spans="1:9">
      <c r="A17">
        <v>2017</v>
      </c>
      <c r="B17">
        <v>4.4422611594200134E-2</v>
      </c>
      <c r="C17">
        <f t="shared" si="1"/>
        <v>-5.2054956555366516</v>
      </c>
      <c r="D17" s="1">
        <v>0.02</v>
      </c>
      <c r="E17">
        <f t="shared" si="2"/>
        <v>-0.10410991311073303</v>
      </c>
      <c r="F17">
        <f t="shared" si="3"/>
        <v>0.90342725813388824</v>
      </c>
      <c r="G17">
        <f t="shared" si="4"/>
        <v>0.47881644681096081</v>
      </c>
      <c r="I17">
        <f t="shared" si="0"/>
        <v>0.57499999999999996</v>
      </c>
    </row>
    <row r="18" spans="1:9">
      <c r="A18">
        <v>2018</v>
      </c>
      <c r="B18">
        <v>3.9084307849407196E-2</v>
      </c>
      <c r="C18">
        <f t="shared" si="1"/>
        <v>-5.7393260300159454</v>
      </c>
      <c r="D18" s="1">
        <v>0.02</v>
      </c>
      <c r="E18">
        <f t="shared" si="2"/>
        <v>-0.11478652060031891</v>
      </c>
      <c r="F18">
        <f t="shared" si="3"/>
        <v>0.89275065064430237</v>
      </c>
      <c r="G18">
        <f t="shared" si="4"/>
        <v>0.47315784484148027</v>
      </c>
      <c r="I18">
        <f t="shared" si="0"/>
        <v>0.57499999999999996</v>
      </c>
    </row>
    <row r="19" spans="1:9">
      <c r="A19">
        <v>2019</v>
      </c>
      <c r="B19">
        <v>3.6883696913719177E-2</v>
      </c>
      <c r="C19">
        <f t="shared" si="1"/>
        <v>-5.9593871235847473</v>
      </c>
      <c r="D19" s="1">
        <v>0.02</v>
      </c>
      <c r="E19">
        <f t="shared" si="2"/>
        <v>-0.11918774247169495</v>
      </c>
      <c r="F19">
        <f t="shared" si="3"/>
        <v>0.88834942877292633</v>
      </c>
      <c r="G19">
        <f t="shared" si="4"/>
        <v>0.470825197249651</v>
      </c>
      <c r="I19">
        <f t="shared" si="0"/>
        <v>0.57499999999999996</v>
      </c>
    </row>
    <row r="21" spans="1:9">
      <c r="A21" s="16" t="s">
        <v>42</v>
      </c>
      <c r="B21">
        <f>(I19-G19)/(I19-'Main result_3.30'!C11)</f>
        <v>0.49683958011439555</v>
      </c>
    </row>
    <row r="23" spans="1:9">
      <c r="A23" s="16" t="s">
        <v>49</v>
      </c>
    </row>
    <row r="25" spans="1:9">
      <c r="B25" t="s">
        <v>30</v>
      </c>
      <c r="C25" t="s">
        <v>32</v>
      </c>
      <c r="D25" t="s">
        <v>29</v>
      </c>
      <c r="E25" t="s">
        <v>33</v>
      </c>
      <c r="F25" t="s">
        <v>37</v>
      </c>
      <c r="G25" t="s">
        <v>38</v>
      </c>
      <c r="I25" t="s">
        <v>41</v>
      </c>
    </row>
    <row r="26" spans="1:9">
      <c r="A26">
        <v>2010</v>
      </c>
      <c r="B26">
        <v>9.647756814956665E-2</v>
      </c>
      <c r="C26">
        <v>0</v>
      </c>
      <c r="E26">
        <v>0</v>
      </c>
      <c r="F26">
        <f>'Main result_3.30'!E2</f>
        <v>1.0075371712446213</v>
      </c>
      <c r="G26">
        <f>'Main result_3.30'!C2</f>
        <v>0.57941565270636874</v>
      </c>
      <c r="I26">
        <f>$C$2</f>
        <v>0.57499999999999996</v>
      </c>
    </row>
    <row r="27" spans="1:9">
      <c r="A27">
        <v>2011</v>
      </c>
      <c r="B27">
        <v>9.0930424630641937E-2</v>
      </c>
      <c r="C27">
        <f>(B27-$B$10)*100</f>
        <v>-0.55471435189247131</v>
      </c>
      <c r="D27" s="1">
        <v>3.6999999999999998E-2</v>
      </c>
      <c r="E27">
        <f>D27*C27</f>
        <v>-2.0524431020021439E-2</v>
      </c>
      <c r="F27">
        <f>$F$10+E27</f>
        <v>0.98701274022459984</v>
      </c>
      <c r="G27">
        <f>F27*0.53</f>
        <v>0.52311675231903798</v>
      </c>
      <c r="I27">
        <f t="shared" ref="I27:I35" si="5">$C$2</f>
        <v>0.57499999999999996</v>
      </c>
    </row>
    <row r="28" spans="1:9">
      <c r="A28">
        <v>2012</v>
      </c>
      <c r="B28">
        <v>8.1808827817440033E-2</v>
      </c>
      <c r="C28">
        <f t="shared" ref="C28:C35" si="6">(B28-$B$10)*100</f>
        <v>-1.4668740332126617</v>
      </c>
      <c r="D28" s="1">
        <v>3.6999999999999998E-2</v>
      </c>
      <c r="E28">
        <f t="shared" ref="E28:E35" si="7">D28*C28</f>
        <v>-5.4274339228868484E-2</v>
      </c>
      <c r="F28">
        <f t="shared" ref="F28:F35" si="8">$F$10+E28</f>
        <v>0.95326283201575279</v>
      </c>
      <c r="G28">
        <f t="shared" ref="G28:G35" si="9">F28*0.53</f>
        <v>0.50522930096834906</v>
      </c>
      <c r="I28">
        <f t="shared" si="5"/>
        <v>0.57499999999999996</v>
      </c>
    </row>
    <row r="29" spans="1:9">
      <c r="A29">
        <v>2013</v>
      </c>
      <c r="B29">
        <v>7.4922449886798859E-2</v>
      </c>
      <c r="C29">
        <f t="shared" si="6"/>
        <v>-2.1555118262767792</v>
      </c>
      <c r="D29" s="1">
        <v>3.6999999999999998E-2</v>
      </c>
      <c r="E29">
        <f t="shared" si="7"/>
        <v>-7.9753937572240821E-2</v>
      </c>
      <c r="F29">
        <f t="shared" si="8"/>
        <v>0.92778323367238047</v>
      </c>
      <c r="G29">
        <f t="shared" si="9"/>
        <v>0.49172511384636169</v>
      </c>
      <c r="I29">
        <f t="shared" si="5"/>
        <v>0.57499999999999996</v>
      </c>
    </row>
    <row r="30" spans="1:9">
      <c r="A30">
        <v>2014</v>
      </c>
      <c r="B30">
        <v>6.4170114696025848E-2</v>
      </c>
      <c r="C30">
        <f t="shared" si="6"/>
        <v>-3.2307453453540802</v>
      </c>
      <c r="D30" s="1">
        <v>3.6999999999999998E-2</v>
      </c>
      <c r="E30">
        <f t="shared" si="7"/>
        <v>-0.11953757777810096</v>
      </c>
      <c r="F30">
        <f t="shared" si="8"/>
        <v>0.88799959346652035</v>
      </c>
      <c r="G30">
        <f t="shared" si="9"/>
        <v>0.4706397845372558</v>
      </c>
      <c r="I30">
        <f t="shared" si="5"/>
        <v>0.57499999999999996</v>
      </c>
    </row>
    <row r="31" spans="1:9">
      <c r="A31">
        <v>2015</v>
      </c>
      <c r="B31">
        <v>5.4046005010604858E-2</v>
      </c>
      <c r="C31">
        <f t="shared" si="6"/>
        <v>-4.2431563138961792</v>
      </c>
      <c r="D31" s="1">
        <v>3.6999999999999998E-2</v>
      </c>
      <c r="E31">
        <f t="shared" si="7"/>
        <v>-0.15699678361415861</v>
      </c>
      <c r="F31">
        <f t="shared" si="8"/>
        <v>0.85054038763046269</v>
      </c>
      <c r="G31">
        <f t="shared" si="9"/>
        <v>0.45078640544414522</v>
      </c>
      <c r="I31">
        <f t="shared" si="5"/>
        <v>0.57499999999999996</v>
      </c>
    </row>
    <row r="32" spans="1:9">
      <c r="A32">
        <v>2016</v>
      </c>
      <c r="B32">
        <v>4.8788096755743027E-2</v>
      </c>
      <c r="C32">
        <f t="shared" si="6"/>
        <v>-4.7689471393823624</v>
      </c>
      <c r="D32" s="1">
        <v>3.6999999999999998E-2</v>
      </c>
      <c r="E32">
        <f t="shared" si="7"/>
        <v>-0.17645104415714741</v>
      </c>
      <c r="F32">
        <f t="shared" si="8"/>
        <v>0.83108612708747387</v>
      </c>
      <c r="G32">
        <f t="shared" si="9"/>
        <v>0.44047564735636119</v>
      </c>
      <c r="I32">
        <f t="shared" si="5"/>
        <v>0.57499999999999996</v>
      </c>
    </row>
    <row r="33" spans="1:9">
      <c r="A33">
        <v>2017</v>
      </c>
      <c r="B33">
        <v>4.4422611594200134E-2</v>
      </c>
      <c r="C33">
        <f t="shared" si="6"/>
        <v>-5.2054956555366516</v>
      </c>
      <c r="D33" s="1">
        <v>3.6999999999999998E-2</v>
      </c>
      <c r="E33">
        <f t="shared" si="7"/>
        <v>-0.19260333925485609</v>
      </c>
      <c r="F33">
        <f t="shared" si="8"/>
        <v>0.81493383198976521</v>
      </c>
      <c r="G33">
        <f t="shared" si="9"/>
        <v>0.43191493095457556</v>
      </c>
      <c r="I33">
        <f t="shared" si="5"/>
        <v>0.57499999999999996</v>
      </c>
    </row>
    <row r="34" spans="1:9">
      <c r="A34">
        <v>2018</v>
      </c>
      <c r="B34">
        <v>3.9084307849407196E-2</v>
      </c>
      <c r="C34">
        <f t="shared" si="6"/>
        <v>-5.7393260300159454</v>
      </c>
      <c r="D34" s="1">
        <v>3.6999999999999998E-2</v>
      </c>
      <c r="E34">
        <f t="shared" si="7"/>
        <v>-0.21235506311058996</v>
      </c>
      <c r="F34">
        <f t="shared" si="8"/>
        <v>0.79518210813403134</v>
      </c>
      <c r="G34">
        <f t="shared" si="9"/>
        <v>0.42144651731103661</v>
      </c>
      <c r="I34">
        <f t="shared" si="5"/>
        <v>0.57499999999999996</v>
      </c>
    </row>
    <row r="35" spans="1:9">
      <c r="A35">
        <v>2019</v>
      </c>
      <c r="B35">
        <v>3.6883696913719177E-2</v>
      </c>
      <c r="C35">
        <f t="shared" si="6"/>
        <v>-5.9593871235847473</v>
      </c>
      <c r="D35" s="1">
        <v>3.6999999999999998E-2</v>
      </c>
      <c r="E35">
        <f t="shared" si="7"/>
        <v>-0.22049732357263563</v>
      </c>
      <c r="F35">
        <f t="shared" si="8"/>
        <v>0.78703984767198565</v>
      </c>
      <c r="G35">
        <f t="shared" si="9"/>
        <v>0.41713111926615243</v>
      </c>
      <c r="I35">
        <f t="shared" si="5"/>
        <v>0.57499999999999996</v>
      </c>
    </row>
    <row r="37" spans="1:9">
      <c r="A37" s="16" t="s">
        <v>42</v>
      </c>
      <c r="B37">
        <f>(I35-G35)/(I35-'Main result_3.30'!C11)</f>
        <v>0.75292207276746348</v>
      </c>
    </row>
    <row r="39" spans="1:9">
      <c r="A39" s="16" t="s">
        <v>50</v>
      </c>
    </row>
    <row r="41" spans="1:9">
      <c r="B41" t="s">
        <v>30</v>
      </c>
      <c r="C41" t="s">
        <v>32</v>
      </c>
      <c r="D41" t="s">
        <v>29</v>
      </c>
      <c r="E41" t="s">
        <v>33</v>
      </c>
      <c r="F41" t="s">
        <v>37</v>
      </c>
      <c r="G41" t="s">
        <v>38</v>
      </c>
      <c r="I41" t="s">
        <v>41</v>
      </c>
    </row>
    <row r="42" spans="1:9">
      <c r="A42">
        <v>2010</v>
      </c>
      <c r="B42">
        <v>9.647756814956665E-2</v>
      </c>
      <c r="C42">
        <v>0</v>
      </c>
      <c r="E42">
        <v>0</v>
      </c>
      <c r="F42">
        <f>'Main result_3.30'!$E$2</f>
        <v>1.0075371712446213</v>
      </c>
      <c r="G42">
        <f>'Main result_3.30'!$C$2</f>
        <v>0.57941565270636874</v>
      </c>
      <c r="I42">
        <f>$C$2</f>
        <v>0.57499999999999996</v>
      </c>
    </row>
    <row r="43" spans="1:9">
      <c r="A43">
        <v>2011</v>
      </c>
      <c r="B43">
        <v>9.0930424630641937E-2</v>
      </c>
      <c r="C43">
        <f>(B43-$B$10)*100</f>
        <v>-0.55471435189247131</v>
      </c>
      <c r="D43" s="1">
        <v>0.05</v>
      </c>
      <c r="E43">
        <f>D43*C43</f>
        <v>-2.7735717594623566E-2</v>
      </c>
      <c r="F43">
        <f>$F$10+E43</f>
        <v>0.97980145364999771</v>
      </c>
      <c r="G43">
        <f>F43*0.53</f>
        <v>0.51929477043449879</v>
      </c>
      <c r="I43">
        <f t="shared" ref="I43:I51" si="10">$C$2</f>
        <v>0.57499999999999996</v>
      </c>
    </row>
    <row r="44" spans="1:9">
      <c r="A44">
        <v>2012</v>
      </c>
      <c r="B44">
        <v>8.1808827817440033E-2</v>
      </c>
      <c r="C44">
        <f t="shared" ref="C44:C51" si="11">(B44-$B$10)*100</f>
        <v>-1.4668740332126617</v>
      </c>
      <c r="D44" s="1">
        <v>0.05</v>
      </c>
      <c r="E44">
        <f t="shared" ref="E44:E51" si="12">D44*C44</f>
        <v>-7.3343701660633087E-2</v>
      </c>
      <c r="F44">
        <f t="shared" ref="F44:F51" si="13">$F$10+E44</f>
        <v>0.93419346958398819</v>
      </c>
      <c r="G44">
        <f t="shared" ref="G44:G51" si="14">F44*0.53</f>
        <v>0.49512253887951374</v>
      </c>
      <c r="I44">
        <f t="shared" si="10"/>
        <v>0.57499999999999996</v>
      </c>
    </row>
    <row r="45" spans="1:9">
      <c r="A45">
        <v>2013</v>
      </c>
      <c r="B45">
        <v>7.4922449886798859E-2</v>
      </c>
      <c r="C45">
        <f t="shared" si="11"/>
        <v>-2.1555118262767792</v>
      </c>
      <c r="D45" s="1">
        <v>0.05</v>
      </c>
      <c r="E45">
        <f t="shared" si="12"/>
        <v>-0.10777559131383896</v>
      </c>
      <c r="F45">
        <f t="shared" si="13"/>
        <v>0.89976157993078232</v>
      </c>
      <c r="G45">
        <f t="shared" si="14"/>
        <v>0.47687363736331467</v>
      </c>
      <c r="I45">
        <f t="shared" si="10"/>
        <v>0.57499999999999996</v>
      </c>
    </row>
    <row r="46" spans="1:9">
      <c r="A46">
        <v>2014</v>
      </c>
      <c r="B46">
        <v>6.4170114696025848E-2</v>
      </c>
      <c r="C46">
        <f t="shared" si="11"/>
        <v>-3.2307453453540802</v>
      </c>
      <c r="D46" s="1">
        <v>0.05</v>
      </c>
      <c r="E46">
        <f t="shared" si="12"/>
        <v>-0.16153726726770401</v>
      </c>
      <c r="F46">
        <f t="shared" si="13"/>
        <v>0.84599990397691727</v>
      </c>
      <c r="G46">
        <f t="shared" si="14"/>
        <v>0.44837994910776618</v>
      </c>
      <c r="I46">
        <f t="shared" si="10"/>
        <v>0.57499999999999996</v>
      </c>
    </row>
    <row r="47" spans="1:9">
      <c r="A47">
        <v>2015</v>
      </c>
      <c r="B47">
        <v>5.4046005010604858E-2</v>
      </c>
      <c r="C47">
        <f t="shared" si="11"/>
        <v>-4.2431563138961792</v>
      </c>
      <c r="D47" s="1">
        <v>0.05</v>
      </c>
      <c r="E47">
        <f t="shared" si="12"/>
        <v>-0.21215781569480896</v>
      </c>
      <c r="F47">
        <f t="shared" si="13"/>
        <v>0.79537935554981232</v>
      </c>
      <c r="G47">
        <f t="shared" si="14"/>
        <v>0.42155105844140056</v>
      </c>
      <c r="I47">
        <f t="shared" si="10"/>
        <v>0.57499999999999996</v>
      </c>
    </row>
    <row r="48" spans="1:9">
      <c r="A48">
        <v>2016</v>
      </c>
      <c r="B48">
        <v>4.8788096755743027E-2</v>
      </c>
      <c r="C48">
        <f t="shared" si="11"/>
        <v>-4.7689471393823624</v>
      </c>
      <c r="D48" s="1">
        <v>0.05</v>
      </c>
      <c r="E48">
        <f t="shared" si="12"/>
        <v>-0.23844735696911812</v>
      </c>
      <c r="F48">
        <f t="shared" si="13"/>
        <v>0.76908981427550316</v>
      </c>
      <c r="G48">
        <f t="shared" si="14"/>
        <v>0.40761760156601667</v>
      </c>
      <c r="I48">
        <f t="shared" si="10"/>
        <v>0.57499999999999996</v>
      </c>
    </row>
    <row r="49" spans="1:9">
      <c r="A49">
        <v>2017</v>
      </c>
      <c r="B49">
        <v>4.4422611594200134E-2</v>
      </c>
      <c r="C49">
        <f t="shared" si="11"/>
        <v>-5.2054956555366516</v>
      </c>
      <c r="D49" s="1">
        <v>0.05</v>
      </c>
      <c r="E49">
        <f t="shared" si="12"/>
        <v>-0.26027478277683258</v>
      </c>
      <c r="F49">
        <f t="shared" si="13"/>
        <v>0.7472623884677887</v>
      </c>
      <c r="G49">
        <f t="shared" si="14"/>
        <v>0.39604906588792804</v>
      </c>
      <c r="I49">
        <f t="shared" si="10"/>
        <v>0.57499999999999996</v>
      </c>
    </row>
    <row r="50" spans="1:9">
      <c r="A50">
        <v>2018</v>
      </c>
      <c r="B50">
        <v>3.9084307849407196E-2</v>
      </c>
      <c r="C50">
        <f t="shared" si="11"/>
        <v>-5.7393260300159454</v>
      </c>
      <c r="D50" s="1">
        <v>0.05</v>
      </c>
      <c r="E50">
        <f t="shared" si="12"/>
        <v>-0.28696630150079727</v>
      </c>
      <c r="F50">
        <f t="shared" si="13"/>
        <v>0.72057086974382401</v>
      </c>
      <c r="G50">
        <f t="shared" si="14"/>
        <v>0.38190256096422676</v>
      </c>
      <c r="I50">
        <f t="shared" si="10"/>
        <v>0.57499999999999996</v>
      </c>
    </row>
    <row r="51" spans="1:9">
      <c r="A51">
        <v>2019</v>
      </c>
      <c r="B51">
        <v>3.6883696913719177E-2</v>
      </c>
      <c r="C51">
        <f t="shared" si="11"/>
        <v>-5.9593871235847473</v>
      </c>
      <c r="D51" s="1">
        <v>0.05</v>
      </c>
      <c r="E51">
        <f t="shared" si="12"/>
        <v>-0.29796935617923737</v>
      </c>
      <c r="F51">
        <f t="shared" si="13"/>
        <v>0.70956781506538391</v>
      </c>
      <c r="G51">
        <f t="shared" si="14"/>
        <v>0.37607094198465352</v>
      </c>
      <c r="I51">
        <f t="shared" si="10"/>
        <v>0.57499999999999996</v>
      </c>
    </row>
    <row r="53" spans="1:9">
      <c r="A53" s="16" t="s">
        <v>42</v>
      </c>
      <c r="B53">
        <f>(I51-G51)/(I51-'Main result_3.30'!$C$11)</f>
        <v>0.94874986126686844</v>
      </c>
    </row>
    <row r="55" spans="1:9">
      <c r="A55" s="16" t="s">
        <v>51</v>
      </c>
    </row>
    <row r="57" spans="1:9">
      <c r="B57" t="s">
        <v>30</v>
      </c>
      <c r="C57" t="s">
        <v>32</v>
      </c>
      <c r="D57" t="s">
        <v>29</v>
      </c>
      <c r="E57" t="s">
        <v>33</v>
      </c>
      <c r="F57" t="s">
        <v>37</v>
      </c>
      <c r="G57" t="s">
        <v>38</v>
      </c>
      <c r="I57" t="s">
        <v>41</v>
      </c>
    </row>
    <row r="58" spans="1:9">
      <c r="A58">
        <v>2010</v>
      </c>
      <c r="B58">
        <v>9.647756814956665E-2</v>
      </c>
      <c r="C58">
        <v>0</v>
      </c>
      <c r="E58">
        <v>0</v>
      </c>
      <c r="F58">
        <f>'Main result_3.30'!$E$2</f>
        <v>1.0075371712446213</v>
      </c>
      <c r="G58">
        <f>'Main result_3.30'!$C$2</f>
        <v>0.57941565270636874</v>
      </c>
      <c r="I58">
        <f>$C$2</f>
        <v>0.57499999999999996</v>
      </c>
    </row>
    <row r="59" spans="1:9">
      <c r="A59">
        <v>2011</v>
      </c>
      <c r="B59">
        <v>9.0930424630641937E-2</v>
      </c>
      <c r="C59">
        <f>(B59-$B$10)*100</f>
        <v>-0.55471435189247131</v>
      </c>
      <c r="D59" s="1">
        <v>0.02</v>
      </c>
      <c r="E59">
        <f>D59*C59</f>
        <v>-1.1094287037849426E-2</v>
      </c>
      <c r="F59">
        <f>$F$10+E59</f>
        <v>0.99644288420677185</v>
      </c>
      <c r="G59">
        <f>F59*0.575</f>
        <v>0.57295465841889381</v>
      </c>
      <c r="I59">
        <f t="shared" ref="I59:I67" si="15">$C$2</f>
        <v>0.57499999999999996</v>
      </c>
    </row>
    <row r="60" spans="1:9">
      <c r="A60">
        <v>2012</v>
      </c>
      <c r="B60">
        <v>8.1808827817440033E-2</v>
      </c>
      <c r="C60">
        <f t="shared" ref="C60:C67" si="16">(B60-$B$10)*100</f>
        <v>-1.4668740332126617</v>
      </c>
      <c r="D60" s="1">
        <v>0.02</v>
      </c>
      <c r="E60">
        <f t="shared" ref="E60:E67" si="17">D60*C60</f>
        <v>-2.9337480664253235E-2</v>
      </c>
      <c r="F60">
        <f t="shared" ref="F60:F67" si="18">$F$10+E60</f>
        <v>0.97819969058036804</v>
      </c>
      <c r="G60">
        <f t="shared" ref="G60:G67" si="19">F60*0.575</f>
        <v>0.56246482208371162</v>
      </c>
      <c r="I60">
        <f t="shared" si="15"/>
        <v>0.57499999999999996</v>
      </c>
    </row>
    <row r="61" spans="1:9">
      <c r="A61">
        <v>2013</v>
      </c>
      <c r="B61">
        <v>7.4922449886798859E-2</v>
      </c>
      <c r="C61">
        <f t="shared" si="16"/>
        <v>-2.1555118262767792</v>
      </c>
      <c r="D61" s="1">
        <v>0.02</v>
      </c>
      <c r="E61">
        <f t="shared" si="17"/>
        <v>-4.3110236525535583E-2</v>
      </c>
      <c r="F61">
        <f t="shared" si="18"/>
        <v>0.96442693471908569</v>
      </c>
      <c r="G61">
        <f t="shared" si="19"/>
        <v>0.55454548746347421</v>
      </c>
      <c r="I61">
        <f t="shared" si="15"/>
        <v>0.57499999999999996</v>
      </c>
    </row>
    <row r="62" spans="1:9">
      <c r="A62">
        <v>2014</v>
      </c>
      <c r="B62">
        <v>6.4170114696025848E-2</v>
      </c>
      <c r="C62">
        <f t="shared" si="16"/>
        <v>-3.2307453453540802</v>
      </c>
      <c r="D62" s="1">
        <v>0.02</v>
      </c>
      <c r="E62">
        <f t="shared" si="17"/>
        <v>-6.4614906907081604E-2</v>
      </c>
      <c r="F62">
        <f t="shared" si="18"/>
        <v>0.94292226433753967</v>
      </c>
      <c r="G62">
        <f t="shared" si="19"/>
        <v>0.54218030199408529</v>
      </c>
      <c r="I62">
        <f t="shared" si="15"/>
        <v>0.57499999999999996</v>
      </c>
    </row>
    <row r="63" spans="1:9">
      <c r="A63">
        <v>2015</v>
      </c>
      <c r="B63">
        <v>5.4046005010604858E-2</v>
      </c>
      <c r="C63">
        <f t="shared" si="16"/>
        <v>-4.2431563138961792</v>
      </c>
      <c r="D63" s="1">
        <v>0.02</v>
      </c>
      <c r="E63">
        <f t="shared" si="17"/>
        <v>-8.4863126277923584E-2</v>
      </c>
      <c r="F63">
        <f t="shared" si="18"/>
        <v>0.92267404496669769</v>
      </c>
      <c r="G63">
        <f t="shared" si="19"/>
        <v>0.53053757585585115</v>
      </c>
      <c r="I63">
        <f t="shared" si="15"/>
        <v>0.57499999999999996</v>
      </c>
    </row>
    <row r="64" spans="1:9">
      <c r="A64">
        <v>2016</v>
      </c>
      <c r="B64">
        <v>4.8788096755743027E-2</v>
      </c>
      <c r="C64">
        <f t="shared" si="16"/>
        <v>-4.7689471393823624</v>
      </c>
      <c r="D64" s="1">
        <v>0.02</v>
      </c>
      <c r="E64">
        <f t="shared" si="17"/>
        <v>-9.5378942787647247E-2</v>
      </c>
      <c r="F64">
        <f t="shared" si="18"/>
        <v>0.91215822845697403</v>
      </c>
      <c r="G64">
        <f t="shared" si="19"/>
        <v>0.52449098136276007</v>
      </c>
      <c r="I64">
        <f t="shared" si="15"/>
        <v>0.57499999999999996</v>
      </c>
    </row>
    <row r="65" spans="1:9">
      <c r="A65">
        <v>2017</v>
      </c>
      <c r="B65">
        <v>4.4422611594200134E-2</v>
      </c>
      <c r="C65">
        <f t="shared" si="16"/>
        <v>-5.2054956555366516</v>
      </c>
      <c r="D65" s="1">
        <v>0.02</v>
      </c>
      <c r="E65">
        <f t="shared" si="17"/>
        <v>-0.10410991311073303</v>
      </c>
      <c r="F65">
        <f t="shared" si="18"/>
        <v>0.90342725813388824</v>
      </c>
      <c r="G65">
        <f t="shared" si="19"/>
        <v>0.51947067342698572</v>
      </c>
      <c r="I65">
        <f t="shared" si="15"/>
        <v>0.57499999999999996</v>
      </c>
    </row>
    <row r="66" spans="1:9">
      <c r="A66">
        <v>2018</v>
      </c>
      <c r="B66">
        <v>3.9084307849407196E-2</v>
      </c>
      <c r="C66">
        <f t="shared" si="16"/>
        <v>-5.7393260300159454</v>
      </c>
      <c r="D66" s="1">
        <v>0.02</v>
      </c>
      <c r="E66">
        <f t="shared" si="17"/>
        <v>-0.11478652060031891</v>
      </c>
      <c r="F66">
        <f t="shared" si="18"/>
        <v>0.89275065064430237</v>
      </c>
      <c r="G66">
        <f t="shared" si="19"/>
        <v>0.51333162412047384</v>
      </c>
      <c r="I66">
        <f t="shared" si="15"/>
        <v>0.57499999999999996</v>
      </c>
    </row>
    <row r="67" spans="1:9">
      <c r="A67">
        <v>2019</v>
      </c>
      <c r="B67">
        <v>3.6883696913719177E-2</v>
      </c>
      <c r="C67">
        <f t="shared" si="16"/>
        <v>-5.9593871235847473</v>
      </c>
      <c r="D67" s="1">
        <v>0.02</v>
      </c>
      <c r="E67">
        <f t="shared" si="17"/>
        <v>-0.11918774247169495</v>
      </c>
      <c r="F67">
        <f t="shared" si="18"/>
        <v>0.88834942877292633</v>
      </c>
      <c r="G67">
        <f t="shared" si="19"/>
        <v>0.51080092154443257</v>
      </c>
      <c r="I67">
        <f t="shared" si="15"/>
        <v>0.57499999999999996</v>
      </c>
    </row>
    <row r="69" spans="1:9">
      <c r="A69" s="16" t="s">
        <v>42</v>
      </c>
      <c r="B69">
        <f>(I67-G67)/(I67-'Main result_3.30'!$C$11)</f>
        <v>0.30618385964247374</v>
      </c>
    </row>
    <row r="71" spans="1:9">
      <c r="A71" s="16" t="s">
        <v>52</v>
      </c>
    </row>
    <row r="73" spans="1:9">
      <c r="B73" t="s">
        <v>30</v>
      </c>
      <c r="C73" t="s">
        <v>32</v>
      </c>
      <c r="D73" t="s">
        <v>29</v>
      </c>
      <c r="E73" t="s">
        <v>33</v>
      </c>
      <c r="F73" t="s">
        <v>37</v>
      </c>
      <c r="G73" t="s">
        <v>38</v>
      </c>
      <c r="I73" t="s">
        <v>41</v>
      </c>
    </row>
    <row r="74" spans="1:9">
      <c r="A74">
        <v>2010</v>
      </c>
      <c r="B74">
        <v>9.647756814956665E-2</v>
      </c>
      <c r="C74">
        <v>0</v>
      </c>
      <c r="E74">
        <v>0</v>
      </c>
      <c r="F74">
        <f>'Main result_3.30'!$E$2</f>
        <v>1.0075371712446213</v>
      </c>
      <c r="G74">
        <f>'Main result_3.30'!$C$2</f>
        <v>0.57941565270636874</v>
      </c>
      <c r="I74">
        <f>$C$2</f>
        <v>0.57499999999999996</v>
      </c>
    </row>
    <row r="75" spans="1:9">
      <c r="A75">
        <v>2011</v>
      </c>
      <c r="B75">
        <v>9.0930424630641937E-2</v>
      </c>
      <c r="C75">
        <f>(B75-$B$10)*100</f>
        <v>-0.55471435189247131</v>
      </c>
      <c r="D75" s="1">
        <v>0.05</v>
      </c>
      <c r="E75">
        <f>D75*C75</f>
        <v>-2.7735717594623566E-2</v>
      </c>
      <c r="F75">
        <f>$F$10+E75</f>
        <v>0.97980145364999771</v>
      </c>
      <c r="G75">
        <f>F75*0.575</f>
        <v>0.56338583584874868</v>
      </c>
      <c r="I75">
        <f t="shared" ref="I75:I83" si="20">$C$2</f>
        <v>0.57499999999999996</v>
      </c>
    </row>
    <row r="76" spans="1:9">
      <c r="A76">
        <v>2012</v>
      </c>
      <c r="B76">
        <v>8.1808827817440033E-2</v>
      </c>
      <c r="C76">
        <f t="shared" ref="C76:C83" si="21">(B76-$B$10)*100</f>
        <v>-1.4668740332126617</v>
      </c>
      <c r="D76" s="1">
        <v>0.05</v>
      </c>
      <c r="E76">
        <f t="shared" ref="E76:E83" si="22">D76*C76</f>
        <v>-7.3343701660633087E-2</v>
      </c>
      <c r="F76">
        <f t="shared" ref="F76:F83" si="23">$F$10+E76</f>
        <v>0.93419346958398819</v>
      </c>
      <c r="G76">
        <f t="shared" ref="G76:G83" si="24">F76*0.575</f>
        <v>0.53716124501079321</v>
      </c>
      <c r="I76">
        <f t="shared" si="20"/>
        <v>0.57499999999999996</v>
      </c>
    </row>
    <row r="77" spans="1:9">
      <c r="A77">
        <v>2013</v>
      </c>
      <c r="B77">
        <v>7.4922449886798859E-2</v>
      </c>
      <c r="C77">
        <f t="shared" si="21"/>
        <v>-2.1555118262767792</v>
      </c>
      <c r="D77" s="1">
        <v>0.05</v>
      </c>
      <c r="E77">
        <f t="shared" si="22"/>
        <v>-0.10777559131383896</v>
      </c>
      <c r="F77">
        <f t="shared" si="23"/>
        <v>0.89976157993078232</v>
      </c>
      <c r="G77">
        <f t="shared" si="24"/>
        <v>0.51736290846019983</v>
      </c>
      <c r="I77">
        <f t="shared" si="20"/>
        <v>0.57499999999999996</v>
      </c>
    </row>
    <row r="78" spans="1:9">
      <c r="A78">
        <v>2014</v>
      </c>
      <c r="B78">
        <v>6.4170114696025848E-2</v>
      </c>
      <c r="C78">
        <f t="shared" si="21"/>
        <v>-3.2307453453540802</v>
      </c>
      <c r="D78" s="1">
        <v>0.05</v>
      </c>
      <c r="E78">
        <f t="shared" si="22"/>
        <v>-0.16153726726770401</v>
      </c>
      <c r="F78">
        <f t="shared" si="23"/>
        <v>0.84599990397691727</v>
      </c>
      <c r="G78">
        <f t="shared" si="24"/>
        <v>0.48644994478672737</v>
      </c>
      <c r="I78">
        <f t="shared" si="20"/>
        <v>0.57499999999999996</v>
      </c>
    </row>
    <row r="79" spans="1:9">
      <c r="A79">
        <v>2015</v>
      </c>
      <c r="B79">
        <v>5.4046005010604858E-2</v>
      </c>
      <c r="C79">
        <f t="shared" si="21"/>
        <v>-4.2431563138961792</v>
      </c>
      <c r="D79" s="1">
        <v>0.05</v>
      </c>
      <c r="E79">
        <f t="shared" si="22"/>
        <v>-0.21215781569480896</v>
      </c>
      <c r="F79">
        <f t="shared" si="23"/>
        <v>0.79537935554981232</v>
      </c>
      <c r="G79">
        <f t="shared" si="24"/>
        <v>0.45734312944114203</v>
      </c>
      <c r="I79">
        <f t="shared" si="20"/>
        <v>0.57499999999999996</v>
      </c>
    </row>
    <row r="80" spans="1:9">
      <c r="A80">
        <v>2016</v>
      </c>
      <c r="B80">
        <v>4.8788096755743027E-2</v>
      </c>
      <c r="C80">
        <f t="shared" si="21"/>
        <v>-4.7689471393823624</v>
      </c>
      <c r="D80" s="1">
        <v>0.05</v>
      </c>
      <c r="E80">
        <f t="shared" si="22"/>
        <v>-0.23844735696911812</v>
      </c>
      <c r="F80">
        <f t="shared" si="23"/>
        <v>0.76908981427550316</v>
      </c>
      <c r="G80">
        <f t="shared" si="24"/>
        <v>0.44222664320841426</v>
      </c>
      <c r="I80">
        <f t="shared" si="20"/>
        <v>0.57499999999999996</v>
      </c>
    </row>
    <row r="81" spans="1:9">
      <c r="A81">
        <v>2017</v>
      </c>
      <c r="B81">
        <v>4.4422611594200134E-2</v>
      </c>
      <c r="C81">
        <f t="shared" si="21"/>
        <v>-5.2054956555366516</v>
      </c>
      <c r="D81" s="1">
        <v>0.05</v>
      </c>
      <c r="E81">
        <f t="shared" si="22"/>
        <v>-0.26027478277683258</v>
      </c>
      <c r="F81">
        <f t="shared" si="23"/>
        <v>0.7472623884677887</v>
      </c>
      <c r="G81">
        <f t="shared" si="24"/>
        <v>0.42967587336897844</v>
      </c>
      <c r="I81">
        <f t="shared" si="20"/>
        <v>0.57499999999999996</v>
      </c>
    </row>
    <row r="82" spans="1:9">
      <c r="A82">
        <v>2018</v>
      </c>
      <c r="B82">
        <v>3.9084307849407196E-2</v>
      </c>
      <c r="C82">
        <f t="shared" si="21"/>
        <v>-5.7393260300159454</v>
      </c>
      <c r="D82" s="1">
        <v>0.05</v>
      </c>
      <c r="E82">
        <f t="shared" si="22"/>
        <v>-0.28696630150079727</v>
      </c>
      <c r="F82">
        <f t="shared" si="23"/>
        <v>0.72057086974382401</v>
      </c>
      <c r="G82">
        <f t="shared" si="24"/>
        <v>0.41432825010269875</v>
      </c>
      <c r="I82">
        <f t="shared" si="20"/>
        <v>0.57499999999999996</v>
      </c>
    </row>
    <row r="83" spans="1:9">
      <c r="A83">
        <v>2019</v>
      </c>
      <c r="B83">
        <v>3.6883696913719177E-2</v>
      </c>
      <c r="C83">
        <f t="shared" si="21"/>
        <v>-5.9593871235847473</v>
      </c>
      <c r="D83" s="1">
        <v>0.05</v>
      </c>
      <c r="E83">
        <f t="shared" si="22"/>
        <v>-0.29796935617923737</v>
      </c>
      <c r="F83">
        <f t="shared" si="23"/>
        <v>0.70956781506538391</v>
      </c>
      <c r="G83">
        <f t="shared" si="24"/>
        <v>0.40800149366259569</v>
      </c>
      <c r="I83">
        <f t="shared" si="20"/>
        <v>0.57499999999999996</v>
      </c>
    </row>
    <row r="85" spans="1:9">
      <c r="A85" s="16" t="s">
        <v>42</v>
      </c>
      <c r="B85">
        <f>(I83-G83)/(I83-'Main result_3.30'!$C$11)</f>
        <v>0.79646388164751503</v>
      </c>
    </row>
    <row r="88" spans="1:9">
      <c r="A88" s="16" t="s">
        <v>53</v>
      </c>
    </row>
    <row r="90" spans="1:9">
      <c r="B90" t="s">
        <v>30</v>
      </c>
      <c r="C90" t="s">
        <v>32</v>
      </c>
      <c r="D90" t="s">
        <v>29</v>
      </c>
      <c r="E90" t="s">
        <v>33</v>
      </c>
      <c r="F90" t="s">
        <v>37</v>
      </c>
      <c r="G90" t="s">
        <v>38</v>
      </c>
      <c r="I90" t="s">
        <v>41</v>
      </c>
    </row>
    <row r="91" spans="1:9">
      <c r="A91">
        <v>2010</v>
      </c>
      <c r="B91">
        <v>9.647756814956665E-2</v>
      </c>
      <c r="C91">
        <v>0</v>
      </c>
      <c r="E91">
        <v>0</v>
      </c>
      <c r="F91">
        <f>'Main result_3.30'!$E$2</f>
        <v>1.0075371712446213</v>
      </c>
      <c r="G91">
        <f>'Main result_3.30'!$C$2</f>
        <v>0.57941565270636874</v>
      </c>
      <c r="I91">
        <f>$C$2</f>
        <v>0.57499999999999996</v>
      </c>
    </row>
    <row r="92" spans="1:9">
      <c r="A92">
        <v>2011</v>
      </c>
      <c r="B92">
        <v>9.0930424630641937E-2</v>
      </c>
      <c r="C92">
        <f>(B92-$B$10)*100</f>
        <v>-0.55471435189247131</v>
      </c>
      <c r="D92" s="1">
        <v>0.02</v>
      </c>
      <c r="E92">
        <f>D92*C92</f>
        <v>-1.1094287037849426E-2</v>
      </c>
      <c r="F92">
        <f>$F$10+E92</f>
        <v>0.99644288420677185</v>
      </c>
      <c r="G92">
        <f>F92*0.6</f>
        <v>0.59786573052406311</v>
      </c>
      <c r="I92">
        <f t="shared" ref="I92:I100" si="25">$C$2</f>
        <v>0.57499999999999996</v>
      </c>
    </row>
    <row r="93" spans="1:9">
      <c r="A93">
        <v>2012</v>
      </c>
      <c r="B93">
        <v>8.1808827817440033E-2</v>
      </c>
      <c r="C93">
        <f t="shared" ref="C93:C100" si="26">(B93-$B$10)*100</f>
        <v>-1.4668740332126617</v>
      </c>
      <c r="D93" s="1">
        <v>0.02</v>
      </c>
      <c r="E93">
        <f t="shared" ref="E93:E100" si="27">D93*C93</f>
        <v>-2.9337480664253235E-2</v>
      </c>
      <c r="F93">
        <f t="shared" ref="F93:F100" si="28">$F$10+E93</f>
        <v>0.97819969058036804</v>
      </c>
      <c r="G93">
        <f t="shared" ref="G93:G100" si="29">F93*0.6</f>
        <v>0.58691981434822083</v>
      </c>
      <c r="I93">
        <f t="shared" si="25"/>
        <v>0.57499999999999996</v>
      </c>
    </row>
    <row r="94" spans="1:9">
      <c r="A94">
        <v>2013</v>
      </c>
      <c r="B94">
        <v>7.4922449886798859E-2</v>
      </c>
      <c r="C94">
        <f t="shared" si="26"/>
        <v>-2.1555118262767792</v>
      </c>
      <c r="D94" s="1">
        <v>0.02</v>
      </c>
      <c r="E94">
        <f t="shared" si="27"/>
        <v>-4.3110236525535583E-2</v>
      </c>
      <c r="F94">
        <f t="shared" si="28"/>
        <v>0.96442693471908569</v>
      </c>
      <c r="G94">
        <f t="shared" si="29"/>
        <v>0.57865616083145144</v>
      </c>
      <c r="I94">
        <f t="shared" si="25"/>
        <v>0.57499999999999996</v>
      </c>
    </row>
    <row r="95" spans="1:9">
      <c r="A95">
        <v>2014</v>
      </c>
      <c r="B95">
        <v>6.4170114696025848E-2</v>
      </c>
      <c r="C95">
        <f t="shared" si="26"/>
        <v>-3.2307453453540802</v>
      </c>
      <c r="D95" s="1">
        <v>0.02</v>
      </c>
      <c r="E95">
        <f t="shared" si="27"/>
        <v>-6.4614906907081604E-2</v>
      </c>
      <c r="F95">
        <f t="shared" si="28"/>
        <v>0.94292226433753967</v>
      </c>
      <c r="G95">
        <f t="shared" si="29"/>
        <v>0.56575335860252374</v>
      </c>
      <c r="I95">
        <f t="shared" si="25"/>
        <v>0.57499999999999996</v>
      </c>
    </row>
    <row r="96" spans="1:9">
      <c r="A96">
        <v>2015</v>
      </c>
      <c r="B96">
        <v>5.4046005010604858E-2</v>
      </c>
      <c r="C96">
        <f t="shared" si="26"/>
        <v>-4.2431563138961792</v>
      </c>
      <c r="D96" s="1">
        <v>0.02</v>
      </c>
      <c r="E96">
        <f t="shared" si="27"/>
        <v>-8.4863126277923584E-2</v>
      </c>
      <c r="F96">
        <f t="shared" si="28"/>
        <v>0.92267404496669769</v>
      </c>
      <c r="G96">
        <f t="shared" si="29"/>
        <v>0.55360442698001855</v>
      </c>
      <c r="I96">
        <f t="shared" si="25"/>
        <v>0.57499999999999996</v>
      </c>
    </row>
    <row r="97" spans="1:9">
      <c r="A97">
        <v>2016</v>
      </c>
      <c r="B97">
        <v>4.8788096755743027E-2</v>
      </c>
      <c r="C97">
        <f t="shared" si="26"/>
        <v>-4.7689471393823624</v>
      </c>
      <c r="D97" s="1">
        <v>0.02</v>
      </c>
      <c r="E97">
        <f t="shared" si="27"/>
        <v>-9.5378942787647247E-2</v>
      </c>
      <c r="F97">
        <f t="shared" si="28"/>
        <v>0.91215822845697403</v>
      </c>
      <c r="G97">
        <f t="shared" si="29"/>
        <v>0.54729493707418442</v>
      </c>
      <c r="I97">
        <f t="shared" si="25"/>
        <v>0.57499999999999996</v>
      </c>
    </row>
    <row r="98" spans="1:9">
      <c r="A98">
        <v>2017</v>
      </c>
      <c r="B98">
        <v>4.4422611594200134E-2</v>
      </c>
      <c r="C98">
        <f t="shared" si="26"/>
        <v>-5.2054956555366516</v>
      </c>
      <c r="D98" s="1">
        <v>0.02</v>
      </c>
      <c r="E98">
        <f t="shared" si="27"/>
        <v>-0.10410991311073303</v>
      </c>
      <c r="F98">
        <f t="shared" si="28"/>
        <v>0.90342725813388824</v>
      </c>
      <c r="G98">
        <f t="shared" si="29"/>
        <v>0.54205635488033288</v>
      </c>
      <c r="I98">
        <f t="shared" si="25"/>
        <v>0.57499999999999996</v>
      </c>
    </row>
    <row r="99" spans="1:9">
      <c r="A99">
        <v>2018</v>
      </c>
      <c r="B99">
        <v>3.9084307849407196E-2</v>
      </c>
      <c r="C99">
        <f t="shared" si="26"/>
        <v>-5.7393260300159454</v>
      </c>
      <c r="D99" s="1">
        <v>0.02</v>
      </c>
      <c r="E99">
        <f t="shared" si="27"/>
        <v>-0.11478652060031891</v>
      </c>
      <c r="F99">
        <f t="shared" si="28"/>
        <v>0.89275065064430237</v>
      </c>
      <c r="G99">
        <f t="shared" si="29"/>
        <v>0.53565039038658135</v>
      </c>
      <c r="I99">
        <f t="shared" si="25"/>
        <v>0.57499999999999996</v>
      </c>
    </row>
    <row r="100" spans="1:9">
      <c r="A100">
        <v>2019</v>
      </c>
      <c r="B100">
        <v>3.6883696913719177E-2</v>
      </c>
      <c r="C100">
        <f t="shared" si="26"/>
        <v>-5.9593871235847473</v>
      </c>
      <c r="D100" s="1">
        <v>0.02</v>
      </c>
      <c r="E100">
        <f t="shared" si="27"/>
        <v>-0.11918774247169495</v>
      </c>
      <c r="F100">
        <f t="shared" si="28"/>
        <v>0.88834942877292633</v>
      </c>
      <c r="G100">
        <f t="shared" si="29"/>
        <v>0.53300965726375582</v>
      </c>
      <c r="I100">
        <f t="shared" si="25"/>
        <v>0.57499999999999996</v>
      </c>
    </row>
    <row r="102" spans="1:9">
      <c r="A102" s="16" t="s">
        <v>42</v>
      </c>
      <c r="B102">
        <f>(I100-G100)/(I100-'Main result_3.30'!$C$11)</f>
        <v>0.20026401493584983</v>
      </c>
    </row>
    <row r="104" spans="1:9">
      <c r="A104" s="16" t="s">
        <v>54</v>
      </c>
    </row>
    <row r="106" spans="1:9">
      <c r="B106" t="s">
        <v>30</v>
      </c>
      <c r="C106" t="s">
        <v>32</v>
      </c>
      <c r="D106" t="s">
        <v>29</v>
      </c>
      <c r="E106" t="s">
        <v>33</v>
      </c>
      <c r="F106" t="s">
        <v>37</v>
      </c>
      <c r="G106" t="s">
        <v>38</v>
      </c>
      <c r="I106" t="s">
        <v>41</v>
      </c>
    </row>
    <row r="107" spans="1:9">
      <c r="A107">
        <v>2010</v>
      </c>
      <c r="B107">
        <v>9.647756814956665E-2</v>
      </c>
      <c r="C107">
        <v>0</v>
      </c>
      <c r="E107">
        <v>0</v>
      </c>
      <c r="F107">
        <f>'Main result_3.30'!$E$2</f>
        <v>1.0075371712446213</v>
      </c>
      <c r="G107">
        <f>'Main result_3.30'!$C$2</f>
        <v>0.57941565270636874</v>
      </c>
      <c r="I107">
        <f>$C$2</f>
        <v>0.57499999999999996</v>
      </c>
    </row>
    <row r="108" spans="1:9">
      <c r="A108">
        <v>2011</v>
      </c>
      <c r="B108">
        <v>9.0930424630641937E-2</v>
      </c>
      <c r="C108">
        <f>(B108-$B$10)*100</f>
        <v>-0.55471435189247131</v>
      </c>
      <c r="D108" s="1">
        <v>3.6999999999999998E-2</v>
      </c>
      <c r="E108">
        <f>D108*C108</f>
        <v>-2.0524431020021439E-2</v>
      </c>
      <c r="F108">
        <f>$F$10+E108</f>
        <v>0.98701274022459984</v>
      </c>
      <c r="G108">
        <f>F108*0.6</f>
        <v>0.5922076441347599</v>
      </c>
      <c r="I108">
        <f t="shared" ref="I108:I116" si="30">$C$2</f>
        <v>0.57499999999999996</v>
      </c>
    </row>
    <row r="109" spans="1:9">
      <c r="A109">
        <v>2012</v>
      </c>
      <c r="B109">
        <v>8.1808827817440033E-2</v>
      </c>
      <c r="C109">
        <f t="shared" ref="C109:C116" si="31">(B109-$B$10)*100</f>
        <v>-1.4668740332126617</v>
      </c>
      <c r="D109" s="1">
        <v>3.6999999999999998E-2</v>
      </c>
      <c r="E109">
        <f t="shared" ref="E109:E116" si="32">D109*C109</f>
        <v>-5.4274339228868484E-2</v>
      </c>
      <c r="F109">
        <f t="shared" ref="F109:F116" si="33">$F$10+E109</f>
        <v>0.95326283201575279</v>
      </c>
      <c r="G109">
        <f t="shared" ref="G109:G116" si="34">F109*0.6</f>
        <v>0.57195769920945161</v>
      </c>
      <c r="I109">
        <f t="shared" si="30"/>
        <v>0.57499999999999996</v>
      </c>
    </row>
    <row r="110" spans="1:9">
      <c r="A110">
        <v>2013</v>
      </c>
      <c r="B110">
        <v>7.4922449886798859E-2</v>
      </c>
      <c r="C110">
        <f t="shared" si="31"/>
        <v>-2.1555118262767792</v>
      </c>
      <c r="D110" s="1">
        <v>3.6999999999999998E-2</v>
      </c>
      <c r="E110">
        <f t="shared" si="32"/>
        <v>-7.9753937572240821E-2</v>
      </c>
      <c r="F110">
        <f t="shared" si="33"/>
        <v>0.92778323367238047</v>
      </c>
      <c r="G110">
        <f t="shared" si="34"/>
        <v>0.5566699402034283</v>
      </c>
      <c r="I110">
        <f t="shared" si="30"/>
        <v>0.57499999999999996</v>
      </c>
    </row>
    <row r="111" spans="1:9">
      <c r="A111">
        <v>2014</v>
      </c>
      <c r="B111">
        <v>6.4170114696025848E-2</v>
      </c>
      <c r="C111">
        <f t="shared" si="31"/>
        <v>-3.2307453453540802</v>
      </c>
      <c r="D111" s="1">
        <v>3.6999999999999998E-2</v>
      </c>
      <c r="E111">
        <f t="shared" si="32"/>
        <v>-0.11953757777810096</v>
      </c>
      <c r="F111">
        <f t="shared" si="33"/>
        <v>0.88799959346652035</v>
      </c>
      <c r="G111">
        <f t="shared" si="34"/>
        <v>0.53279975607991215</v>
      </c>
      <c r="I111">
        <f t="shared" si="30"/>
        <v>0.57499999999999996</v>
      </c>
    </row>
    <row r="112" spans="1:9">
      <c r="A112">
        <v>2015</v>
      </c>
      <c r="B112">
        <v>5.4046005010604858E-2</v>
      </c>
      <c r="C112">
        <f t="shared" si="31"/>
        <v>-4.2431563138961792</v>
      </c>
      <c r="D112" s="1">
        <v>3.6999999999999998E-2</v>
      </c>
      <c r="E112">
        <f t="shared" si="32"/>
        <v>-0.15699678361415861</v>
      </c>
      <c r="F112">
        <f t="shared" si="33"/>
        <v>0.85054038763046269</v>
      </c>
      <c r="G112">
        <f t="shared" si="34"/>
        <v>0.51032423257827764</v>
      </c>
      <c r="I112">
        <f t="shared" si="30"/>
        <v>0.57499999999999996</v>
      </c>
    </row>
    <row r="113" spans="1:9">
      <c r="A113">
        <v>2016</v>
      </c>
      <c r="B113">
        <v>4.8788096755743027E-2</v>
      </c>
      <c r="C113">
        <f t="shared" si="31"/>
        <v>-4.7689471393823624</v>
      </c>
      <c r="D113" s="1">
        <v>3.6999999999999998E-2</v>
      </c>
      <c r="E113">
        <f t="shared" si="32"/>
        <v>-0.17645104415714741</v>
      </c>
      <c r="F113">
        <f t="shared" si="33"/>
        <v>0.83108612708747387</v>
      </c>
      <c r="G113">
        <f t="shared" si="34"/>
        <v>0.4986516762524843</v>
      </c>
      <c r="I113">
        <f t="shared" si="30"/>
        <v>0.57499999999999996</v>
      </c>
    </row>
    <row r="114" spans="1:9">
      <c r="A114">
        <v>2017</v>
      </c>
      <c r="B114">
        <v>4.4422611594200134E-2</v>
      </c>
      <c r="C114">
        <f t="shared" si="31"/>
        <v>-5.2054956555366516</v>
      </c>
      <c r="D114" s="1">
        <v>3.6999999999999998E-2</v>
      </c>
      <c r="E114">
        <f t="shared" si="32"/>
        <v>-0.19260333925485609</v>
      </c>
      <c r="F114">
        <f t="shared" si="33"/>
        <v>0.81493383198976521</v>
      </c>
      <c r="G114">
        <f t="shared" si="34"/>
        <v>0.48896029919385908</v>
      </c>
      <c r="I114">
        <f t="shared" si="30"/>
        <v>0.57499999999999996</v>
      </c>
    </row>
    <row r="115" spans="1:9">
      <c r="A115">
        <v>2018</v>
      </c>
      <c r="B115">
        <v>3.9084307849407196E-2</v>
      </c>
      <c r="C115">
        <f t="shared" si="31"/>
        <v>-5.7393260300159454</v>
      </c>
      <c r="D115" s="1">
        <v>3.6999999999999998E-2</v>
      </c>
      <c r="E115">
        <f t="shared" si="32"/>
        <v>-0.21235506311058996</v>
      </c>
      <c r="F115">
        <f t="shared" si="33"/>
        <v>0.79518210813403134</v>
      </c>
      <c r="G115">
        <f t="shared" si="34"/>
        <v>0.47710926488041877</v>
      </c>
      <c r="I115">
        <f t="shared" si="30"/>
        <v>0.57499999999999996</v>
      </c>
    </row>
    <row r="116" spans="1:9">
      <c r="A116">
        <v>2019</v>
      </c>
      <c r="B116">
        <v>3.6883696913719177E-2</v>
      </c>
      <c r="C116">
        <f t="shared" si="31"/>
        <v>-5.9593871235847473</v>
      </c>
      <c r="D116" s="1">
        <v>3.6999999999999998E-2</v>
      </c>
      <c r="E116">
        <f t="shared" si="32"/>
        <v>-0.22049732357263563</v>
      </c>
      <c r="F116">
        <f t="shared" si="33"/>
        <v>0.78703984767198565</v>
      </c>
      <c r="G116">
        <f t="shared" si="34"/>
        <v>0.47222390860319136</v>
      </c>
      <c r="I116">
        <f t="shared" si="30"/>
        <v>0.57499999999999996</v>
      </c>
    </row>
    <row r="118" spans="1:9">
      <c r="A118" s="16" t="s">
        <v>42</v>
      </c>
      <c r="B118">
        <f>(I116-G116)/(I116-'Main result_3.30'!$C$11)</f>
        <v>0.49016872359970054</v>
      </c>
    </row>
    <row r="120" spans="1:9">
      <c r="A120" s="16" t="s">
        <v>54</v>
      </c>
    </row>
    <row r="122" spans="1:9">
      <c r="B122" t="s">
        <v>30</v>
      </c>
      <c r="C122" t="s">
        <v>32</v>
      </c>
      <c r="D122" t="s">
        <v>29</v>
      </c>
      <c r="E122" t="s">
        <v>33</v>
      </c>
      <c r="F122" t="s">
        <v>37</v>
      </c>
      <c r="G122" t="s">
        <v>38</v>
      </c>
      <c r="I122" t="s">
        <v>41</v>
      </c>
    </row>
    <row r="123" spans="1:9">
      <c r="A123">
        <v>2010</v>
      </c>
      <c r="B123">
        <v>9.647756814956665E-2</v>
      </c>
      <c r="C123">
        <v>0</v>
      </c>
      <c r="E123">
        <v>0</v>
      </c>
      <c r="F123">
        <f>'Main result_3.30'!$E$2</f>
        <v>1.0075371712446213</v>
      </c>
      <c r="G123">
        <f>'Main result_3.30'!$C$2</f>
        <v>0.57941565270636874</v>
      </c>
      <c r="I123">
        <f>$C$2</f>
        <v>0.57499999999999996</v>
      </c>
    </row>
    <row r="124" spans="1:9">
      <c r="A124">
        <v>2011</v>
      </c>
      <c r="B124">
        <v>9.0930424630641937E-2</v>
      </c>
      <c r="C124">
        <f>(B124-$B$10)*100</f>
        <v>-0.55471435189247131</v>
      </c>
      <c r="D124" s="1">
        <v>0.05</v>
      </c>
      <c r="E124">
        <f>D124*C124</f>
        <v>-2.7735717594623566E-2</v>
      </c>
      <c r="F124">
        <f>$F$10+E124</f>
        <v>0.97980145364999771</v>
      </c>
      <c r="G124">
        <f>F124*0.6</f>
        <v>0.58788087218999863</v>
      </c>
      <c r="I124">
        <f t="shared" ref="I124:I132" si="35">$C$2</f>
        <v>0.57499999999999996</v>
      </c>
    </row>
    <row r="125" spans="1:9">
      <c r="A125">
        <v>2012</v>
      </c>
      <c r="B125">
        <v>8.1808827817440033E-2</v>
      </c>
      <c r="C125">
        <f t="shared" ref="C125:C132" si="36">(B125-$B$10)*100</f>
        <v>-1.4668740332126617</v>
      </c>
      <c r="D125" s="1">
        <v>0.05</v>
      </c>
      <c r="E125">
        <f t="shared" ref="E125:E132" si="37">D125*C125</f>
        <v>-7.3343701660633087E-2</v>
      </c>
      <c r="F125">
        <f t="shared" ref="F125:F132" si="38">$F$10+E125</f>
        <v>0.93419346958398819</v>
      </c>
      <c r="G125">
        <f t="shared" ref="G125:G132" si="39">F125*0.6</f>
        <v>0.56051608175039291</v>
      </c>
      <c r="I125">
        <f t="shared" si="35"/>
        <v>0.57499999999999996</v>
      </c>
    </row>
    <row r="126" spans="1:9">
      <c r="A126">
        <v>2013</v>
      </c>
      <c r="B126">
        <v>7.4922449886798859E-2</v>
      </c>
      <c r="C126">
        <f t="shared" si="36"/>
        <v>-2.1555118262767792</v>
      </c>
      <c r="D126" s="1">
        <v>0.05</v>
      </c>
      <c r="E126">
        <f t="shared" si="37"/>
        <v>-0.10777559131383896</v>
      </c>
      <c r="F126">
        <f t="shared" si="38"/>
        <v>0.89976157993078232</v>
      </c>
      <c r="G126">
        <f t="shared" si="39"/>
        <v>0.53985694795846939</v>
      </c>
      <c r="I126">
        <f t="shared" si="35"/>
        <v>0.57499999999999996</v>
      </c>
    </row>
    <row r="127" spans="1:9">
      <c r="A127">
        <v>2014</v>
      </c>
      <c r="B127">
        <v>6.4170114696025848E-2</v>
      </c>
      <c r="C127">
        <f t="shared" si="36"/>
        <v>-3.2307453453540802</v>
      </c>
      <c r="D127" s="1">
        <v>0.05</v>
      </c>
      <c r="E127">
        <f t="shared" si="37"/>
        <v>-0.16153726726770401</v>
      </c>
      <c r="F127">
        <f t="shared" si="38"/>
        <v>0.84599990397691727</v>
      </c>
      <c r="G127">
        <f t="shared" si="39"/>
        <v>0.50759994238615036</v>
      </c>
      <c r="I127">
        <f t="shared" si="35"/>
        <v>0.57499999999999996</v>
      </c>
    </row>
    <row r="128" spans="1:9">
      <c r="A128">
        <v>2015</v>
      </c>
      <c r="B128">
        <v>5.4046005010604858E-2</v>
      </c>
      <c r="C128">
        <f t="shared" si="36"/>
        <v>-4.2431563138961792</v>
      </c>
      <c r="D128" s="1">
        <v>0.05</v>
      </c>
      <c r="E128">
        <f t="shared" si="37"/>
        <v>-0.21215781569480896</v>
      </c>
      <c r="F128">
        <f t="shared" si="38"/>
        <v>0.79537935554981232</v>
      </c>
      <c r="G128">
        <f t="shared" si="39"/>
        <v>0.47722761332988739</v>
      </c>
      <c r="I128">
        <f t="shared" si="35"/>
        <v>0.57499999999999996</v>
      </c>
    </row>
    <row r="129" spans="1:9">
      <c r="A129">
        <v>2016</v>
      </c>
      <c r="B129">
        <v>4.8788096755743027E-2</v>
      </c>
      <c r="C129">
        <f t="shared" si="36"/>
        <v>-4.7689471393823624</v>
      </c>
      <c r="D129" s="1">
        <v>0.05</v>
      </c>
      <c r="E129">
        <f t="shared" si="37"/>
        <v>-0.23844735696911812</v>
      </c>
      <c r="F129">
        <f t="shared" si="38"/>
        <v>0.76908981427550316</v>
      </c>
      <c r="G129">
        <f t="shared" si="39"/>
        <v>0.4614538885653019</v>
      </c>
      <c r="I129">
        <f t="shared" si="35"/>
        <v>0.57499999999999996</v>
      </c>
    </row>
    <row r="130" spans="1:9">
      <c r="A130">
        <v>2017</v>
      </c>
      <c r="B130">
        <v>4.4422611594200134E-2</v>
      </c>
      <c r="C130">
        <f t="shared" si="36"/>
        <v>-5.2054956555366516</v>
      </c>
      <c r="D130" s="1">
        <v>0.05</v>
      </c>
      <c r="E130">
        <f t="shared" si="37"/>
        <v>-0.26027478277683258</v>
      </c>
      <c r="F130">
        <f t="shared" si="38"/>
        <v>0.7472623884677887</v>
      </c>
      <c r="G130">
        <f t="shared" si="39"/>
        <v>0.44835743308067322</v>
      </c>
      <c r="I130">
        <f t="shared" si="35"/>
        <v>0.57499999999999996</v>
      </c>
    </row>
    <row r="131" spans="1:9">
      <c r="A131">
        <v>2018</v>
      </c>
      <c r="B131">
        <v>3.9084307849407196E-2</v>
      </c>
      <c r="C131">
        <f t="shared" si="36"/>
        <v>-5.7393260300159454</v>
      </c>
      <c r="D131" s="1">
        <v>0.05</v>
      </c>
      <c r="E131">
        <f t="shared" si="37"/>
        <v>-0.28696630150079727</v>
      </c>
      <c r="F131">
        <f t="shared" si="38"/>
        <v>0.72057086974382401</v>
      </c>
      <c r="G131">
        <f t="shared" si="39"/>
        <v>0.4323425218462944</v>
      </c>
      <c r="I131">
        <f t="shared" si="35"/>
        <v>0.57499999999999996</v>
      </c>
    </row>
    <row r="132" spans="1:9">
      <c r="A132">
        <v>2019</v>
      </c>
      <c r="B132">
        <v>3.6883696913719177E-2</v>
      </c>
      <c r="C132">
        <f t="shared" si="36"/>
        <v>-5.9593871235847473</v>
      </c>
      <c r="D132" s="1">
        <v>0.05</v>
      </c>
      <c r="E132">
        <f t="shared" si="37"/>
        <v>-0.29796935617923737</v>
      </c>
      <c r="F132">
        <f t="shared" si="38"/>
        <v>0.70956781506538391</v>
      </c>
      <c r="G132">
        <f t="shared" si="39"/>
        <v>0.42574068903923035</v>
      </c>
      <c r="I132">
        <f t="shared" si="35"/>
        <v>0.57499999999999996</v>
      </c>
    </row>
    <row r="134" spans="1:9">
      <c r="A134" s="16" t="s">
        <v>42</v>
      </c>
      <c r="B134">
        <f>(I132-G132)/(I132-'Main result_3.30'!$C$11)</f>
        <v>0.71186055963676265</v>
      </c>
    </row>
    <row r="137" spans="1:9">
      <c r="A137" s="16" t="s">
        <v>55</v>
      </c>
    </row>
    <row r="139" spans="1:9">
      <c r="B139" t="s">
        <v>30</v>
      </c>
      <c r="C139" t="s">
        <v>32</v>
      </c>
      <c r="D139" s="16" t="s">
        <v>56</v>
      </c>
      <c r="E139" s="16" t="s">
        <v>57</v>
      </c>
      <c r="F139" s="16" t="s">
        <v>38</v>
      </c>
      <c r="I139" t="s">
        <v>41</v>
      </c>
    </row>
    <row r="140" spans="1:9">
      <c r="A140">
        <v>2010</v>
      </c>
      <c r="B140">
        <v>9.647756814956665E-2</v>
      </c>
      <c r="C140">
        <v>0</v>
      </c>
      <c r="F140">
        <f>'Main result_3.30'!$C$2</f>
        <v>0.57941565270636874</v>
      </c>
      <c r="I140">
        <f>$C$2</f>
        <v>0.57499999999999996</v>
      </c>
    </row>
    <row r="141" spans="1:9">
      <c r="A141">
        <v>2011</v>
      </c>
      <c r="B141">
        <v>9.0930424630641937E-2</v>
      </c>
      <c r="C141">
        <f>(B141-$B$10)*100</f>
        <v>-0.55471435189247131</v>
      </c>
      <c r="D141">
        <v>2.5000000000000001E-2</v>
      </c>
      <c r="E141">
        <f>C141*(0.025)</f>
        <v>-1.3867858797311783E-2</v>
      </c>
      <c r="F141">
        <f>$F$140*(1+E141)</f>
        <v>0.57138039824968456</v>
      </c>
      <c r="I141">
        <f t="shared" ref="I141:I149" si="40">$C$2</f>
        <v>0.57499999999999996</v>
      </c>
    </row>
    <row r="142" spans="1:9">
      <c r="A142">
        <v>2012</v>
      </c>
      <c r="B142">
        <v>8.1808827817440033E-2</v>
      </c>
      <c r="C142">
        <f t="shared" ref="C142:C149" si="41">(B142-$B$10)*100</f>
        <v>-1.4668740332126617</v>
      </c>
      <c r="D142">
        <v>2.5000000000000001E-2</v>
      </c>
      <c r="E142">
        <f t="shared" ref="E142:E149" si="42">C142*(0.025)</f>
        <v>-3.6671850830316544E-2</v>
      </c>
      <c r="F142">
        <f t="shared" ref="F142:F149" si="43">$F$140*(1+E142)</f>
        <v>0.5581674083215703</v>
      </c>
      <c r="I142">
        <f t="shared" si="40"/>
        <v>0.57499999999999996</v>
      </c>
    </row>
    <row r="143" spans="1:9">
      <c r="A143">
        <v>2013</v>
      </c>
      <c r="B143">
        <v>7.4922449886798859E-2</v>
      </c>
      <c r="C143">
        <f t="shared" si="41"/>
        <v>-2.1555118262767792</v>
      </c>
      <c r="D143">
        <v>2.5000000000000001E-2</v>
      </c>
      <c r="E143">
        <f t="shared" si="42"/>
        <v>-5.3887795656919479E-2</v>
      </c>
      <c r="F143">
        <f t="shared" si="43"/>
        <v>0.54819222041290727</v>
      </c>
      <c r="I143">
        <f t="shared" si="40"/>
        <v>0.57499999999999996</v>
      </c>
    </row>
    <row r="144" spans="1:9">
      <c r="A144">
        <v>2014</v>
      </c>
      <c r="B144">
        <v>6.4170114696025848E-2</v>
      </c>
      <c r="C144">
        <f t="shared" si="41"/>
        <v>-3.2307453453540802</v>
      </c>
      <c r="D144">
        <v>2.5000000000000001E-2</v>
      </c>
      <c r="E144">
        <f t="shared" si="42"/>
        <v>-8.0768633633852005E-2</v>
      </c>
      <c r="F144">
        <f t="shared" si="43"/>
        <v>0.53261704213120886</v>
      </c>
      <c r="I144">
        <f t="shared" si="40"/>
        <v>0.57499999999999996</v>
      </c>
    </row>
    <row r="145" spans="1:9">
      <c r="A145">
        <v>2015</v>
      </c>
      <c r="B145">
        <v>5.4046005010604858E-2</v>
      </c>
      <c r="C145">
        <f t="shared" si="41"/>
        <v>-4.2431563138961792</v>
      </c>
      <c r="D145">
        <v>2.5000000000000001E-2</v>
      </c>
      <c r="E145">
        <f t="shared" si="42"/>
        <v>-0.10607890784740448</v>
      </c>
      <c r="F145">
        <f t="shared" si="43"/>
        <v>0.51795187307758617</v>
      </c>
      <c r="I145">
        <f t="shared" si="40"/>
        <v>0.57499999999999996</v>
      </c>
    </row>
    <row r="146" spans="1:9">
      <c r="A146">
        <v>2016</v>
      </c>
      <c r="B146">
        <v>4.8788096755743027E-2</v>
      </c>
      <c r="C146">
        <f t="shared" si="41"/>
        <v>-4.7689471393823624</v>
      </c>
      <c r="D146">
        <v>2.5000000000000001E-2</v>
      </c>
      <c r="E146">
        <f t="shared" si="42"/>
        <v>-0.11922367848455906</v>
      </c>
      <c r="F146">
        <f t="shared" si="43"/>
        <v>0.51033558721918371</v>
      </c>
      <c r="I146">
        <f t="shared" si="40"/>
        <v>0.57499999999999996</v>
      </c>
    </row>
    <row r="147" spans="1:9">
      <c r="A147">
        <v>2017</v>
      </c>
      <c r="B147">
        <v>4.4422611594200134E-2</v>
      </c>
      <c r="C147">
        <f t="shared" si="41"/>
        <v>-5.2054956555366516</v>
      </c>
      <c r="D147">
        <v>2.5000000000000001E-2</v>
      </c>
      <c r="E147">
        <f t="shared" si="42"/>
        <v>-0.13013739138841629</v>
      </c>
      <c r="F147">
        <f t="shared" si="43"/>
        <v>0.50401201113354532</v>
      </c>
      <c r="I147">
        <f t="shared" si="40"/>
        <v>0.57499999999999996</v>
      </c>
    </row>
    <row r="148" spans="1:9">
      <c r="A148">
        <v>2018</v>
      </c>
      <c r="B148">
        <v>3.9084307849407196E-2</v>
      </c>
      <c r="C148">
        <f t="shared" si="41"/>
        <v>-5.7393260300159454</v>
      </c>
      <c r="D148">
        <v>2.5000000000000001E-2</v>
      </c>
      <c r="E148">
        <f t="shared" si="42"/>
        <v>-0.14348315075039864</v>
      </c>
      <c r="F148">
        <f t="shared" si="43"/>
        <v>0.4962792692619602</v>
      </c>
      <c r="I148">
        <f t="shared" si="40"/>
        <v>0.57499999999999996</v>
      </c>
    </row>
    <row r="149" spans="1:9">
      <c r="A149">
        <v>2019</v>
      </c>
      <c r="B149">
        <v>3.6883696913719177E-2</v>
      </c>
      <c r="C149">
        <f t="shared" si="41"/>
        <v>-5.9593871235847473</v>
      </c>
      <c r="D149">
        <v>2.5000000000000001E-2</v>
      </c>
      <c r="E149">
        <f t="shared" si="42"/>
        <v>-0.14898467808961868</v>
      </c>
      <c r="F149">
        <f t="shared" si="43"/>
        <v>0.49309159820782411</v>
      </c>
      <c r="I149">
        <f t="shared" si="40"/>
        <v>0.57499999999999996</v>
      </c>
    </row>
    <row r="151" spans="1:9">
      <c r="A151" s="16" t="s">
        <v>42</v>
      </c>
      <c r="B151">
        <f>(I149-F149)/(I149-'Main result_3.30'!$C$11)</f>
        <v>0.39064471330740802</v>
      </c>
    </row>
    <row r="152" spans="1:9">
      <c r="A152" s="16" t="s">
        <v>58</v>
      </c>
      <c r="B152">
        <f>'Main result_3.30'!$D$36</f>
        <v>5.5606871890497775E-2</v>
      </c>
    </row>
    <row r="153" spans="1:9">
      <c r="A153" s="16" t="s">
        <v>43</v>
      </c>
      <c r="B153">
        <f>1-SUM(B151:B152)</f>
        <v>0.55374841480209414</v>
      </c>
    </row>
  </sheetData>
  <mergeCells count="1">
    <mergeCell ref="B1:D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FCE4A-9A13-404A-B821-43FD4D292CCE}">
  <dimension ref="A1:P54"/>
  <sheetViews>
    <sheetView tabSelected="1" zoomScale="125" zoomScaleNormal="125" workbookViewId="0"/>
  </sheetViews>
  <sheetFormatPr baseColWidth="10" defaultColWidth="9.1640625" defaultRowHeight="16"/>
  <cols>
    <col min="1" max="1" width="9.1640625" style="48"/>
    <col min="2" max="2" width="17.1640625" style="49" customWidth="1"/>
    <col min="3" max="16384" width="9.1640625" style="30"/>
  </cols>
  <sheetData>
    <row r="1" spans="1:16">
      <c r="A1" s="55" t="s">
        <v>90</v>
      </c>
    </row>
    <row r="2" spans="1:16">
      <c r="E2" s="31"/>
    </row>
    <row r="10" spans="1:16">
      <c r="P10" s="31"/>
    </row>
    <row r="19" spans="1:5">
      <c r="E19" s="32"/>
    </row>
    <row r="20" spans="1:5">
      <c r="A20" s="56" t="s">
        <v>121</v>
      </c>
    </row>
    <row r="21" spans="1:5">
      <c r="A21" s="36" t="s">
        <v>91</v>
      </c>
    </row>
    <row r="24" spans="1:5">
      <c r="A24" s="53" t="s">
        <v>59</v>
      </c>
      <c r="B24" s="54" t="s">
        <v>89</v>
      </c>
    </row>
    <row r="25" spans="1:5">
      <c r="A25" s="47">
        <v>1990</v>
      </c>
      <c r="B25" s="50">
        <v>3011294</v>
      </c>
    </row>
    <row r="26" spans="1:5">
      <c r="A26" s="47">
        <v>1991</v>
      </c>
      <c r="B26" s="50">
        <v>3194938</v>
      </c>
    </row>
    <row r="27" spans="1:5">
      <c r="A27" s="47">
        <v>1992</v>
      </c>
      <c r="B27" s="50">
        <v>3467783</v>
      </c>
    </row>
    <row r="28" spans="1:5">
      <c r="A28" s="47">
        <v>1993</v>
      </c>
      <c r="B28" s="50">
        <v>3725966</v>
      </c>
    </row>
    <row r="29" spans="1:5">
      <c r="A29" s="47">
        <v>1994</v>
      </c>
      <c r="B29" s="50">
        <v>3962954</v>
      </c>
    </row>
    <row r="30" spans="1:5">
      <c r="A30" s="47">
        <v>1995</v>
      </c>
      <c r="B30" s="50">
        <v>4185263</v>
      </c>
    </row>
    <row r="31" spans="1:5">
      <c r="A31" s="47">
        <v>1996</v>
      </c>
      <c r="B31" s="50">
        <v>4385623</v>
      </c>
    </row>
    <row r="32" spans="1:5">
      <c r="A32" s="47">
        <v>1997</v>
      </c>
      <c r="B32" s="50">
        <v>4508134</v>
      </c>
    </row>
    <row r="33" spans="1:2">
      <c r="A33" s="47">
        <v>1998</v>
      </c>
      <c r="B33" s="50">
        <v>4698319</v>
      </c>
    </row>
    <row r="34" spans="1:2">
      <c r="A34" s="47">
        <v>1999</v>
      </c>
      <c r="B34" s="50">
        <v>4879455</v>
      </c>
    </row>
    <row r="35" spans="1:2">
      <c r="A35" s="47">
        <v>2000</v>
      </c>
      <c r="B35" s="50">
        <v>5042333</v>
      </c>
    </row>
    <row r="36" spans="1:2">
      <c r="A36" s="47">
        <v>2001</v>
      </c>
      <c r="B36" s="50">
        <v>5268039</v>
      </c>
    </row>
    <row r="37" spans="1:2">
      <c r="A37" s="47">
        <v>2002</v>
      </c>
      <c r="B37" s="50">
        <v>5539597</v>
      </c>
    </row>
    <row r="38" spans="1:2">
      <c r="A38" s="47">
        <v>2003</v>
      </c>
      <c r="B38" s="50">
        <v>5868541</v>
      </c>
    </row>
    <row r="39" spans="1:2">
      <c r="A39" s="47">
        <v>2004</v>
      </c>
      <c r="B39" s="50">
        <v>6197385</v>
      </c>
    </row>
    <row r="40" spans="1:2">
      <c r="A40" s="47">
        <v>2005</v>
      </c>
      <c r="B40" s="50">
        <v>6519001</v>
      </c>
    </row>
    <row r="41" spans="1:2">
      <c r="A41" s="47">
        <v>2006</v>
      </c>
      <c r="B41" s="50">
        <v>6806918</v>
      </c>
    </row>
    <row r="42" spans="1:2">
      <c r="A42" s="47">
        <v>2007</v>
      </c>
      <c r="B42" s="50">
        <v>7098723</v>
      </c>
    </row>
    <row r="43" spans="1:2">
      <c r="A43" s="47">
        <v>2008</v>
      </c>
      <c r="B43" s="50">
        <v>7426691</v>
      </c>
    </row>
    <row r="44" spans="1:2">
      <c r="A44" s="47">
        <v>2009</v>
      </c>
      <c r="B44" s="50">
        <v>7788013</v>
      </c>
    </row>
    <row r="45" spans="1:2">
      <c r="A45" s="47">
        <v>2010</v>
      </c>
      <c r="B45" s="50">
        <v>8203951</v>
      </c>
    </row>
    <row r="46" spans="1:2">
      <c r="A46" s="47">
        <v>2011</v>
      </c>
      <c r="B46" s="50">
        <v>8575544</v>
      </c>
    </row>
    <row r="47" spans="1:2">
      <c r="A47" s="47">
        <v>2012</v>
      </c>
      <c r="B47" s="50">
        <v>8826591</v>
      </c>
    </row>
    <row r="48" spans="1:2">
      <c r="A48" s="47">
        <v>2013</v>
      </c>
      <c r="B48" s="50">
        <v>8940950</v>
      </c>
    </row>
    <row r="49" spans="1:2">
      <c r="A49" s="47">
        <v>2014</v>
      </c>
      <c r="B49" s="50">
        <v>8954518</v>
      </c>
    </row>
    <row r="50" spans="1:2">
      <c r="A50" s="47">
        <v>2015</v>
      </c>
      <c r="B50" s="50">
        <v>8909430</v>
      </c>
    </row>
    <row r="51" spans="1:2">
      <c r="A51" s="47">
        <v>2016</v>
      </c>
      <c r="B51" s="50">
        <v>8808736</v>
      </c>
    </row>
    <row r="52" spans="1:2">
      <c r="A52" s="47">
        <v>2017</v>
      </c>
      <c r="B52" s="50">
        <v>8695475</v>
      </c>
    </row>
    <row r="53" spans="1:2">
      <c r="A53" s="47">
        <v>2018</v>
      </c>
      <c r="B53" s="50">
        <v>8537332</v>
      </c>
    </row>
    <row r="54" spans="1:2">
      <c r="A54" s="51">
        <v>2019</v>
      </c>
      <c r="B54" s="52">
        <v>8378374</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DE600-E8FB-453D-86E6-EFCA7A09BF4F}">
  <dimension ref="A1:F55"/>
  <sheetViews>
    <sheetView zoomScale="125" zoomScaleNormal="125" workbookViewId="0"/>
  </sheetViews>
  <sheetFormatPr baseColWidth="10" defaultColWidth="9.1640625" defaultRowHeight="16"/>
  <cols>
    <col min="1" max="1" width="9.1640625" style="47"/>
    <col min="2" max="2" width="17.5" style="49" customWidth="1"/>
    <col min="3" max="3" width="20.83203125" style="49" customWidth="1"/>
    <col min="4" max="16384" width="9.1640625" style="30"/>
  </cols>
  <sheetData>
    <row r="1" spans="1:6">
      <c r="A1" s="55" t="s">
        <v>92</v>
      </c>
    </row>
    <row r="2" spans="1:6" ht="15">
      <c r="A2" s="30"/>
      <c r="B2" s="30"/>
      <c r="C2" s="30"/>
    </row>
    <row r="3" spans="1:6" ht="15">
      <c r="A3" s="30"/>
      <c r="B3" s="30"/>
      <c r="C3" s="30"/>
    </row>
    <row r="4" spans="1:6" ht="15">
      <c r="A4" s="30"/>
      <c r="B4" s="30"/>
      <c r="C4" s="30"/>
    </row>
    <row r="5" spans="1:6" ht="15">
      <c r="A5" s="30"/>
      <c r="B5" s="30"/>
      <c r="C5" s="30"/>
    </row>
    <row r="6" spans="1:6" ht="15">
      <c r="A6" s="30"/>
      <c r="B6" s="30"/>
      <c r="C6" s="30"/>
    </row>
    <row r="7" spans="1:6" ht="15">
      <c r="A7" s="30"/>
      <c r="B7" s="30"/>
      <c r="C7" s="30"/>
    </row>
    <row r="8" spans="1:6" ht="15">
      <c r="A8" s="30"/>
      <c r="B8" s="30"/>
      <c r="C8" s="30"/>
    </row>
    <row r="9" spans="1:6" ht="15">
      <c r="A9" s="30"/>
      <c r="B9" s="30"/>
      <c r="C9" s="30"/>
    </row>
    <row r="10" spans="1:6" ht="15">
      <c r="A10" s="30"/>
      <c r="B10" s="30"/>
      <c r="C10" s="30"/>
    </row>
    <row r="11" spans="1:6" ht="15">
      <c r="A11" s="30"/>
      <c r="B11" s="30"/>
      <c r="C11" s="30"/>
      <c r="F11" s="33"/>
    </row>
    <row r="12" spans="1:6" ht="15">
      <c r="A12" s="30"/>
      <c r="B12" s="30"/>
      <c r="C12" s="30"/>
    </row>
    <row r="13" spans="1:6" ht="15">
      <c r="A13" s="30"/>
      <c r="B13" s="30"/>
      <c r="C13" s="30"/>
    </row>
    <row r="14" spans="1:6" ht="15">
      <c r="A14" s="30"/>
      <c r="B14" s="30"/>
      <c r="C14" s="30"/>
    </row>
    <row r="15" spans="1:6" ht="15">
      <c r="A15" s="30"/>
      <c r="B15" s="30"/>
      <c r="C15" s="30"/>
    </row>
    <row r="16" spans="1:6" ht="15">
      <c r="A16" s="30"/>
      <c r="B16" s="30"/>
      <c r="C16" s="30"/>
    </row>
    <row r="17" spans="1:3" ht="15">
      <c r="A17" s="30"/>
      <c r="B17" s="30"/>
      <c r="C17" s="30"/>
    </row>
    <row r="18" spans="1:3" ht="15">
      <c r="A18" s="30"/>
      <c r="B18" s="30"/>
      <c r="C18" s="30"/>
    </row>
    <row r="19" spans="1:3" ht="15">
      <c r="A19" s="30"/>
      <c r="B19" s="30"/>
      <c r="C19" s="30"/>
    </row>
    <row r="20" spans="1:3" ht="15">
      <c r="A20" s="30"/>
      <c r="B20" s="30"/>
      <c r="C20" s="30"/>
    </row>
    <row r="21" spans="1:3" ht="15">
      <c r="A21" s="56" t="s">
        <v>121</v>
      </c>
      <c r="B21" s="30"/>
      <c r="C21" s="30"/>
    </row>
    <row r="22" spans="1:3" ht="15">
      <c r="A22" s="36" t="s">
        <v>91</v>
      </c>
      <c r="B22" s="30"/>
      <c r="C22" s="30"/>
    </row>
    <row r="23" spans="1:3" ht="15">
      <c r="A23" s="30"/>
      <c r="B23" s="30"/>
      <c r="C23" s="30"/>
    </row>
    <row r="24" spans="1:3" ht="15">
      <c r="A24" s="30"/>
      <c r="B24" s="30"/>
      <c r="C24" s="30"/>
    </row>
    <row r="25" spans="1:3">
      <c r="A25" s="53" t="s">
        <v>68</v>
      </c>
      <c r="B25" s="54" t="s">
        <v>80</v>
      </c>
      <c r="C25" s="54" t="s">
        <v>66</v>
      </c>
    </row>
    <row r="26" spans="1:3">
      <c r="A26" s="47">
        <v>1990</v>
      </c>
      <c r="B26" s="50">
        <v>467977</v>
      </c>
      <c r="C26" s="50">
        <v>348194</v>
      </c>
    </row>
    <row r="27" spans="1:3">
      <c r="A27" s="47">
        <v>1991</v>
      </c>
      <c r="B27" s="50">
        <v>536434</v>
      </c>
      <c r="C27" s="50">
        <v>351303</v>
      </c>
    </row>
    <row r="28" spans="1:3">
      <c r="A28" s="47">
        <v>1992</v>
      </c>
      <c r="B28" s="50">
        <v>636637</v>
      </c>
      <c r="C28" s="50">
        <v>361796</v>
      </c>
    </row>
    <row r="29" spans="1:3">
      <c r="A29" s="47">
        <v>1993</v>
      </c>
      <c r="B29" s="50">
        <v>635238</v>
      </c>
      <c r="C29" s="50">
        <v>372317</v>
      </c>
    </row>
    <row r="30" spans="1:3">
      <c r="A30" s="47">
        <v>1994</v>
      </c>
      <c r="B30" s="50">
        <v>631870</v>
      </c>
      <c r="C30" s="50">
        <v>384590</v>
      </c>
    </row>
    <row r="31" spans="1:3">
      <c r="A31" s="47">
        <v>1995</v>
      </c>
      <c r="B31" s="50">
        <v>645832</v>
      </c>
      <c r="C31" s="50">
        <v>399475</v>
      </c>
    </row>
    <row r="32" spans="1:3">
      <c r="A32" s="47">
        <v>1996</v>
      </c>
      <c r="B32" s="50">
        <v>624335</v>
      </c>
      <c r="C32" s="50">
        <v>396980</v>
      </c>
    </row>
    <row r="33" spans="1:3">
      <c r="A33" s="47">
        <v>1997</v>
      </c>
      <c r="B33" s="50">
        <v>587417</v>
      </c>
      <c r="C33" s="50">
        <v>464984</v>
      </c>
    </row>
    <row r="34" spans="1:3">
      <c r="A34" s="47">
        <v>1998</v>
      </c>
      <c r="B34" s="50">
        <v>608131</v>
      </c>
      <c r="C34" s="50">
        <v>409489</v>
      </c>
    </row>
    <row r="35" spans="1:3">
      <c r="A35" s="47">
        <v>1999</v>
      </c>
      <c r="B35" s="50">
        <v>620488</v>
      </c>
      <c r="C35" s="50">
        <v>433950</v>
      </c>
    </row>
    <row r="36" spans="1:3">
      <c r="A36" s="47">
        <v>2000</v>
      </c>
      <c r="B36" s="50">
        <v>610700</v>
      </c>
      <c r="C36" s="50">
        <v>460351</v>
      </c>
    </row>
    <row r="37" spans="1:3">
      <c r="A37" s="47">
        <v>2001</v>
      </c>
      <c r="B37" s="50">
        <v>661900</v>
      </c>
      <c r="C37" s="50">
        <v>459073</v>
      </c>
    </row>
    <row r="38" spans="1:3">
      <c r="A38" s="47">
        <v>2002</v>
      </c>
      <c r="B38" s="50">
        <v>730383</v>
      </c>
      <c r="C38" s="50">
        <v>479364</v>
      </c>
    </row>
    <row r="39" spans="1:3">
      <c r="A39" s="47">
        <v>2003</v>
      </c>
      <c r="B39" s="50">
        <v>755706</v>
      </c>
      <c r="C39" s="50">
        <v>447485</v>
      </c>
    </row>
    <row r="40" spans="1:3">
      <c r="A40" s="47">
        <v>2004</v>
      </c>
      <c r="B40" s="50">
        <v>775244</v>
      </c>
      <c r="C40" s="50">
        <v>470017</v>
      </c>
    </row>
    <row r="41" spans="1:3">
      <c r="A41" s="47">
        <v>2005</v>
      </c>
      <c r="B41" s="50">
        <v>821207</v>
      </c>
      <c r="C41" s="50">
        <v>499662</v>
      </c>
    </row>
    <row r="42" spans="1:3">
      <c r="A42" s="47">
        <v>2006</v>
      </c>
      <c r="B42" s="50">
        <v>798675</v>
      </c>
      <c r="C42" s="50">
        <v>511128</v>
      </c>
    </row>
    <row r="43" spans="1:3">
      <c r="A43" s="47">
        <v>2007</v>
      </c>
      <c r="B43" s="50">
        <v>804787</v>
      </c>
      <c r="C43" s="50">
        <v>522349</v>
      </c>
    </row>
    <row r="44" spans="1:3">
      <c r="A44" s="47">
        <v>2008</v>
      </c>
      <c r="B44" s="50">
        <v>877226</v>
      </c>
      <c r="C44" s="50">
        <v>563314</v>
      </c>
    </row>
    <row r="45" spans="1:3">
      <c r="A45" s="47">
        <v>2009</v>
      </c>
      <c r="B45" s="50">
        <v>970696</v>
      </c>
      <c r="C45" s="50">
        <v>630074</v>
      </c>
    </row>
    <row r="46" spans="1:3">
      <c r="A46" s="47">
        <v>2010</v>
      </c>
      <c r="B46" s="50">
        <v>1026988</v>
      </c>
      <c r="C46" s="50">
        <v>640678</v>
      </c>
    </row>
    <row r="47" spans="1:3">
      <c r="A47" s="47">
        <v>2011</v>
      </c>
      <c r="B47" s="50">
        <v>998979</v>
      </c>
      <c r="C47" s="50">
        <v>653877</v>
      </c>
    </row>
    <row r="48" spans="1:3">
      <c r="A48" s="47">
        <v>2012</v>
      </c>
      <c r="B48" s="50">
        <v>960206</v>
      </c>
      <c r="C48" s="50">
        <v>728320</v>
      </c>
    </row>
    <row r="49" spans="1:3">
      <c r="A49" s="47">
        <v>2013</v>
      </c>
      <c r="B49" s="50">
        <v>868965</v>
      </c>
      <c r="C49" s="50">
        <v>769171</v>
      </c>
    </row>
    <row r="50" spans="1:3">
      <c r="A50" s="47">
        <v>2014</v>
      </c>
      <c r="B50" s="50">
        <v>778796</v>
      </c>
      <c r="C50" s="50">
        <v>779229</v>
      </c>
    </row>
    <row r="51" spans="1:3">
      <c r="A51" s="47">
        <v>2015</v>
      </c>
      <c r="B51" s="50">
        <v>741478</v>
      </c>
      <c r="C51" s="50">
        <v>802501</v>
      </c>
    </row>
    <row r="52" spans="1:3">
      <c r="A52" s="47">
        <v>2016</v>
      </c>
      <c r="B52" s="50">
        <v>706448</v>
      </c>
      <c r="C52" s="50">
        <v>820372</v>
      </c>
    </row>
    <row r="53" spans="1:3">
      <c r="A53" s="47">
        <v>2017</v>
      </c>
      <c r="B53" s="50">
        <v>715921</v>
      </c>
      <c r="C53" s="50">
        <v>859020</v>
      </c>
    </row>
    <row r="54" spans="1:3">
      <c r="A54" s="47">
        <v>2018</v>
      </c>
      <c r="B54" s="50">
        <v>686723</v>
      </c>
      <c r="C54" s="50">
        <v>876857</v>
      </c>
    </row>
    <row r="55" spans="1:3">
      <c r="A55" s="51">
        <v>2019</v>
      </c>
      <c r="B55" s="52">
        <v>679449</v>
      </c>
      <c r="C55" s="52">
        <v>870827</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19A21-B979-4229-9285-3701CB659DFD}">
  <dimension ref="A1:K54"/>
  <sheetViews>
    <sheetView zoomScale="125" zoomScaleNormal="125" workbookViewId="0"/>
  </sheetViews>
  <sheetFormatPr baseColWidth="10" defaultColWidth="9.1640625" defaultRowHeight="16"/>
  <cols>
    <col min="1" max="1" width="9.1640625" style="58"/>
    <col min="2" max="2" width="14.33203125" style="38" customWidth="1"/>
    <col min="3" max="11" width="9.1640625" style="2"/>
    <col min="12" max="16384" width="9.1640625" style="31"/>
  </cols>
  <sheetData>
    <row r="1" spans="1:2">
      <c r="A1" s="17" t="s">
        <v>82</v>
      </c>
      <c r="B1" s="31"/>
    </row>
    <row r="2" spans="1:2">
      <c r="A2" s="31"/>
      <c r="B2" s="31"/>
    </row>
    <row r="3" spans="1:2">
      <c r="A3" s="31"/>
      <c r="B3" s="31"/>
    </row>
    <row r="4" spans="1:2">
      <c r="A4" s="31"/>
      <c r="B4" s="31"/>
    </row>
    <row r="5" spans="1:2">
      <c r="A5" s="31"/>
      <c r="B5" s="31"/>
    </row>
    <row r="6" spans="1:2">
      <c r="A6" s="31"/>
      <c r="B6" s="31"/>
    </row>
    <row r="7" spans="1:2">
      <c r="A7" s="31"/>
      <c r="B7" s="31"/>
    </row>
    <row r="8" spans="1:2">
      <c r="A8" s="31"/>
      <c r="B8" s="31"/>
    </row>
    <row r="9" spans="1:2">
      <c r="A9" s="31"/>
      <c r="B9" s="31"/>
    </row>
    <row r="10" spans="1:2">
      <c r="A10" s="31"/>
      <c r="B10" s="31"/>
    </row>
    <row r="11" spans="1:2">
      <c r="A11" s="31"/>
      <c r="B11" s="31"/>
    </row>
    <row r="12" spans="1:2">
      <c r="A12" s="31"/>
      <c r="B12" s="31"/>
    </row>
    <row r="13" spans="1:2">
      <c r="A13" s="31"/>
      <c r="B13" s="31"/>
    </row>
    <row r="14" spans="1:2">
      <c r="A14" s="31"/>
      <c r="B14" s="31"/>
    </row>
    <row r="15" spans="1:2">
      <c r="A15" s="31"/>
      <c r="B15" s="31"/>
    </row>
    <row r="16" spans="1:2">
      <c r="A16" s="31"/>
      <c r="B16" s="31"/>
    </row>
    <row r="17" spans="1:2">
      <c r="A17" s="31"/>
      <c r="B17" s="31"/>
    </row>
    <row r="18" spans="1:2">
      <c r="A18" s="31"/>
      <c r="B18" s="31"/>
    </row>
    <row r="19" spans="1:2">
      <c r="A19" s="31"/>
      <c r="B19" s="31"/>
    </row>
    <row r="20" spans="1:2">
      <c r="A20" s="56" t="s">
        <v>122</v>
      </c>
      <c r="B20" s="31"/>
    </row>
    <row r="21" spans="1:2">
      <c r="A21" s="36" t="s">
        <v>91</v>
      </c>
      <c r="B21" s="31"/>
    </row>
    <row r="22" spans="1:2">
      <c r="A22" s="31"/>
      <c r="B22" s="31"/>
    </row>
    <row r="23" spans="1:2">
      <c r="A23" s="31"/>
      <c r="B23" s="31"/>
    </row>
    <row r="24" spans="1:2">
      <c r="A24" s="64" t="s">
        <v>59</v>
      </c>
      <c r="B24" s="43" t="s">
        <v>81</v>
      </c>
    </row>
    <row r="25" spans="1:2">
      <c r="A25" s="47">
        <v>1990</v>
      </c>
      <c r="B25" s="65">
        <v>3.916125523012552E-3</v>
      </c>
    </row>
    <row r="26" spans="1:2">
      <c r="A26" s="47">
        <v>1991</v>
      </c>
      <c r="B26" s="65">
        <v>4.44067880794702E-3</v>
      </c>
    </row>
    <row r="27" spans="1:2">
      <c r="A27" s="47">
        <v>1992</v>
      </c>
      <c r="B27" s="65">
        <v>5.2183360655737709E-3</v>
      </c>
    </row>
    <row r="28" spans="1:2">
      <c r="A28" s="47">
        <v>1993</v>
      </c>
      <c r="B28" s="65">
        <v>5.1477957860615884E-3</v>
      </c>
    </row>
    <row r="29" spans="1:2">
      <c r="A29" s="47">
        <v>1994</v>
      </c>
      <c r="B29" s="65">
        <v>5.0509192645883296E-3</v>
      </c>
    </row>
    <row r="30" spans="1:2">
      <c r="A30" s="47">
        <v>1995</v>
      </c>
      <c r="B30" s="65">
        <v>5.0812903225806449E-3</v>
      </c>
    </row>
    <row r="31" spans="1:2">
      <c r="A31" s="47">
        <v>1996</v>
      </c>
      <c r="B31" s="65">
        <v>4.8360573199070491E-3</v>
      </c>
    </row>
    <row r="32" spans="1:2">
      <c r="A32" s="47">
        <v>1997</v>
      </c>
      <c r="B32" s="65">
        <v>4.4772637195121959E-3</v>
      </c>
    </row>
    <row r="33" spans="1:2">
      <c r="A33" s="47">
        <v>1998</v>
      </c>
      <c r="B33" s="65">
        <v>4.5587031484257872E-3</v>
      </c>
    </row>
    <row r="34" spans="1:2">
      <c r="A34" s="47">
        <v>1999</v>
      </c>
      <c r="B34" s="65">
        <v>4.5691310751104566E-3</v>
      </c>
    </row>
    <row r="35" spans="1:2">
      <c r="A35" s="47">
        <v>2000</v>
      </c>
      <c r="B35" s="65">
        <v>4.4221578566256336E-3</v>
      </c>
    </row>
    <row r="36" spans="1:2">
      <c r="A36" s="47">
        <v>2001</v>
      </c>
      <c r="B36" s="65">
        <v>4.727857142857143E-3</v>
      </c>
    </row>
    <row r="37" spans="1:2">
      <c r="A37" s="47">
        <v>2002</v>
      </c>
      <c r="B37" s="65">
        <v>5.169023354564756E-3</v>
      </c>
    </row>
    <row r="38" spans="1:2">
      <c r="A38" s="47">
        <v>2003</v>
      </c>
      <c r="B38" s="65">
        <v>5.306924157303371E-3</v>
      </c>
    </row>
    <row r="39" spans="1:2">
      <c r="A39" s="47">
        <v>2004</v>
      </c>
      <c r="B39" s="65">
        <v>5.3911265646731567E-3</v>
      </c>
    </row>
    <row r="40" spans="1:2">
      <c r="A40" s="47">
        <v>2005</v>
      </c>
      <c r="B40" s="65">
        <v>5.6440343642611681E-3</v>
      </c>
    </row>
    <row r="41" spans="1:2">
      <c r="A41" s="47">
        <v>2006</v>
      </c>
      <c r="B41" s="65">
        <v>5.4220977596741342E-3</v>
      </c>
    </row>
    <row r="42" spans="1:2">
      <c r="A42" s="47">
        <v>2007</v>
      </c>
      <c r="B42" s="65">
        <v>5.4048824714573538E-3</v>
      </c>
    </row>
    <row r="43" spans="1:2">
      <c r="A43" s="47">
        <v>2008</v>
      </c>
      <c r="B43" s="65">
        <v>5.852074716477652E-3</v>
      </c>
    </row>
    <row r="44" spans="1:2">
      <c r="A44" s="47">
        <v>2009</v>
      </c>
      <c r="B44" s="65">
        <v>6.4886096256684496E-3</v>
      </c>
    </row>
    <row r="45" spans="1:2">
      <c r="A45" s="47">
        <v>2010</v>
      </c>
      <c r="B45" s="65">
        <v>6.8971658831430494E-3</v>
      </c>
    </row>
    <row r="46" spans="1:2">
      <c r="A46" s="47">
        <v>2011</v>
      </c>
      <c r="B46" s="65">
        <v>6.7045570469798661E-3</v>
      </c>
    </row>
    <row r="47" spans="1:2">
      <c r="A47" s="47">
        <v>2012</v>
      </c>
      <c r="B47" s="65">
        <v>6.4227826086956522E-3</v>
      </c>
    </row>
    <row r="48" spans="1:2">
      <c r="A48" s="47">
        <v>2013</v>
      </c>
      <c r="B48" s="65">
        <v>5.7969646430953972E-3</v>
      </c>
    </row>
    <row r="49" spans="1:2">
      <c r="A49" s="47">
        <v>2014</v>
      </c>
      <c r="B49" s="65">
        <v>5.1678566688785664E-3</v>
      </c>
    </row>
    <row r="50" spans="1:2">
      <c r="A50" s="47">
        <v>2015</v>
      </c>
      <c r="B50" s="65">
        <v>4.8877916941331579E-3</v>
      </c>
    </row>
    <row r="51" spans="1:2">
      <c r="A51" s="47">
        <v>2016</v>
      </c>
      <c r="B51" s="65">
        <v>4.6203270111183784E-3</v>
      </c>
    </row>
    <row r="52" spans="1:2">
      <c r="A52" s="47">
        <v>2017</v>
      </c>
      <c r="B52" s="65">
        <v>4.6518583495776481E-3</v>
      </c>
    </row>
    <row r="53" spans="1:2">
      <c r="A53" s="47">
        <v>2018</v>
      </c>
      <c r="B53" s="65">
        <v>4.4333311814073592E-3</v>
      </c>
    </row>
    <row r="54" spans="1:2">
      <c r="A54" s="51">
        <v>2019</v>
      </c>
      <c r="B54" s="66">
        <v>4.352652146060218E-3</v>
      </c>
    </row>
  </sheetData>
  <pageMargins left="0.7" right="0.7" top="0.75" bottom="0.75" header="0.3" footer="0.3"/>
  <pageSetup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A8CD8-8C20-42A7-931C-670F7C1764A7}">
  <dimension ref="A1:G55"/>
  <sheetViews>
    <sheetView zoomScale="125" zoomScaleNormal="125" workbookViewId="0"/>
  </sheetViews>
  <sheetFormatPr baseColWidth="10" defaultColWidth="8.83203125" defaultRowHeight="16"/>
  <cols>
    <col min="1" max="1" width="8.83203125" style="58"/>
    <col min="2" max="3" width="16.6640625" style="38" customWidth="1"/>
    <col min="4" max="16384" width="8.83203125" style="2"/>
  </cols>
  <sheetData>
    <row r="1" spans="1:3">
      <c r="A1" s="17" t="s">
        <v>94</v>
      </c>
      <c r="B1" s="2"/>
      <c r="C1" s="2"/>
    </row>
    <row r="2" spans="1:3">
      <c r="A2" s="2"/>
      <c r="B2" s="2"/>
      <c r="C2" s="2"/>
    </row>
    <row r="3" spans="1:3">
      <c r="A3" s="2"/>
      <c r="B3" s="2"/>
      <c r="C3" s="2"/>
    </row>
    <row r="4" spans="1:3">
      <c r="A4" s="2"/>
      <c r="B4" s="2"/>
      <c r="C4" s="2"/>
    </row>
    <row r="5" spans="1:3">
      <c r="A5" s="2"/>
      <c r="B5" s="2"/>
      <c r="C5" s="2"/>
    </row>
    <row r="6" spans="1:3">
      <c r="A6" s="2"/>
      <c r="B6" s="2"/>
      <c r="C6" s="2"/>
    </row>
    <row r="7" spans="1:3">
      <c r="A7" s="2"/>
      <c r="B7" s="2"/>
      <c r="C7" s="2"/>
    </row>
    <row r="8" spans="1:3">
      <c r="A8" s="2"/>
      <c r="B8" s="2"/>
      <c r="C8" s="2"/>
    </row>
    <row r="9" spans="1:3">
      <c r="A9" s="2"/>
      <c r="B9" s="2"/>
      <c r="C9" s="2"/>
    </row>
    <row r="10" spans="1:3">
      <c r="A10" s="2"/>
      <c r="B10" s="2"/>
      <c r="C10" s="2"/>
    </row>
    <row r="11" spans="1:3">
      <c r="A11" s="2"/>
      <c r="B11" s="2"/>
      <c r="C11" s="2"/>
    </row>
    <row r="12" spans="1:3">
      <c r="A12" s="2"/>
      <c r="B12" s="2"/>
      <c r="C12" s="2"/>
    </row>
    <row r="13" spans="1:3">
      <c r="A13" s="2"/>
      <c r="B13" s="2"/>
      <c r="C13" s="2"/>
    </row>
    <row r="14" spans="1:3">
      <c r="A14" s="2"/>
      <c r="B14" s="2"/>
      <c r="C14" s="2"/>
    </row>
    <row r="15" spans="1:3">
      <c r="A15" s="2"/>
      <c r="B15" s="2"/>
      <c r="C15" s="2"/>
    </row>
    <row r="16" spans="1:3">
      <c r="A16" s="2"/>
      <c r="B16" s="2"/>
      <c r="C16" s="2"/>
    </row>
    <row r="17" spans="1:7">
      <c r="A17" s="2"/>
      <c r="B17" s="2"/>
      <c r="C17" s="2"/>
    </row>
    <row r="18" spans="1:7">
      <c r="A18" s="2"/>
      <c r="B18" s="2"/>
      <c r="C18" s="2"/>
    </row>
    <row r="19" spans="1:7">
      <c r="A19" s="2"/>
      <c r="B19" s="2"/>
      <c r="C19" s="2"/>
    </row>
    <row r="20" spans="1:7">
      <c r="A20" s="37" t="s">
        <v>95</v>
      </c>
      <c r="B20" s="2"/>
      <c r="C20" s="2"/>
    </row>
    <row r="21" spans="1:7">
      <c r="A21" s="34" t="s">
        <v>96</v>
      </c>
      <c r="B21" s="2"/>
      <c r="C21" s="2"/>
    </row>
    <row r="22" spans="1:7">
      <c r="A22" s="36" t="s">
        <v>91</v>
      </c>
      <c r="B22" s="2"/>
      <c r="C22" s="2"/>
    </row>
    <row r="23" spans="1:7">
      <c r="A23" s="2"/>
      <c r="B23" s="2"/>
      <c r="C23" s="2"/>
      <c r="G23" s="57"/>
    </row>
    <row r="24" spans="1:7">
      <c r="A24" s="2"/>
      <c r="B24" s="2"/>
      <c r="C24" s="2"/>
    </row>
    <row r="25" spans="1:7">
      <c r="A25" s="64" t="s">
        <v>59</v>
      </c>
      <c r="B25" s="43" t="s">
        <v>93</v>
      </c>
      <c r="C25" s="43" t="s">
        <v>2</v>
      </c>
    </row>
    <row r="26" spans="1:7">
      <c r="A26" s="58">
        <v>1990</v>
      </c>
      <c r="B26" s="59">
        <v>5.2044592797756195E-2</v>
      </c>
      <c r="C26" s="60">
        <v>7.998468619246862E-3</v>
      </c>
    </row>
    <row r="27" spans="1:7">
      <c r="A27" s="58">
        <v>1991</v>
      </c>
      <c r="B27" s="59">
        <v>6.3904531300067902E-2</v>
      </c>
      <c r="C27" s="60">
        <v>8.7872185430463573E-3</v>
      </c>
    </row>
    <row r="28" spans="1:7">
      <c r="A28" s="58">
        <v>1992</v>
      </c>
      <c r="B28" s="59">
        <v>7.1940377354621887E-2</v>
      </c>
      <c r="C28" s="60">
        <v>1.0262819672131147E-2</v>
      </c>
    </row>
    <row r="29" spans="1:7">
      <c r="A29" s="58">
        <v>1993</v>
      </c>
      <c r="B29" s="59">
        <v>6.879909336566925E-2</v>
      </c>
      <c r="C29" s="60">
        <v>1.0512471636952998E-2</v>
      </c>
    </row>
    <row r="30" spans="1:7">
      <c r="A30" s="58">
        <v>1994</v>
      </c>
      <c r="B30" s="59">
        <v>6.0652270913124084E-2</v>
      </c>
      <c r="C30" s="60">
        <v>1.0525331734612311E-2</v>
      </c>
    </row>
    <row r="31" spans="1:7">
      <c r="A31" s="58">
        <v>1995</v>
      </c>
      <c r="B31" s="59">
        <v>5.3410310298204422E-2</v>
      </c>
      <c r="C31" s="60">
        <v>1.0329055861526357E-2</v>
      </c>
    </row>
    <row r="32" spans="1:7">
      <c r="A32" s="58">
        <v>1996</v>
      </c>
      <c r="B32" s="59">
        <v>5.213576927781105E-2</v>
      </c>
      <c r="C32" s="60">
        <v>9.3514020139426803E-3</v>
      </c>
    </row>
    <row r="33" spans="1:3">
      <c r="A33" s="58">
        <v>1997</v>
      </c>
      <c r="B33" s="59">
        <v>4.865838959813118E-2</v>
      </c>
      <c r="C33" s="60">
        <v>8.77502286585366E-3</v>
      </c>
    </row>
    <row r="34" spans="1:3">
      <c r="A34" s="58">
        <v>1998</v>
      </c>
      <c r="B34" s="59">
        <v>4.3370552361011505E-2</v>
      </c>
      <c r="C34" s="60">
        <v>8.0534557721139433E-3</v>
      </c>
    </row>
    <row r="35" spans="1:3">
      <c r="A35" s="58">
        <v>1999</v>
      </c>
      <c r="B35" s="59">
        <v>4.0556769818067551E-2</v>
      </c>
      <c r="C35" s="60">
        <v>7.9548895434462443E-3</v>
      </c>
    </row>
    <row r="36" spans="1:3">
      <c r="A36" s="58">
        <v>2000</v>
      </c>
      <c r="B36" s="59">
        <v>3.8123875856399536E-2</v>
      </c>
      <c r="C36" s="60">
        <v>7.9346777697320778E-3</v>
      </c>
    </row>
    <row r="37" spans="1:3">
      <c r="A37" s="58">
        <v>2001</v>
      </c>
      <c r="B37" s="59">
        <v>4.1717536747455597E-2</v>
      </c>
      <c r="C37" s="60">
        <v>8.4836214285714286E-3</v>
      </c>
    </row>
    <row r="38" spans="1:3">
      <c r="A38" s="58">
        <v>2002</v>
      </c>
      <c r="B38" s="59">
        <v>5.5504444986581802E-2</v>
      </c>
      <c r="C38" s="60">
        <v>9.5674168435951872E-3</v>
      </c>
    </row>
    <row r="39" spans="1:3">
      <c r="A39" s="58">
        <v>2003</v>
      </c>
      <c r="B39" s="59">
        <v>5.8329634368419647E-2</v>
      </c>
      <c r="C39" s="60">
        <v>1.0347450842696629E-2</v>
      </c>
    </row>
    <row r="40" spans="1:3">
      <c r="A40" s="58">
        <v>2004</v>
      </c>
      <c r="B40" s="59">
        <v>5.4755128920078278E-2</v>
      </c>
      <c r="C40" s="60">
        <v>1.0604186369958276E-2</v>
      </c>
    </row>
    <row r="41" spans="1:3">
      <c r="A41" s="58">
        <v>2005</v>
      </c>
      <c r="B41" s="59">
        <v>5.0131957978010178E-2</v>
      </c>
      <c r="C41" s="60">
        <v>1.0752034364261169E-2</v>
      </c>
    </row>
    <row r="42" spans="1:3">
      <c r="A42" s="58">
        <v>2006</v>
      </c>
      <c r="B42" s="59">
        <v>4.6115580946207047E-2</v>
      </c>
      <c r="C42" s="60">
        <v>1.0289185336048879E-2</v>
      </c>
    </row>
    <row r="43" spans="1:3">
      <c r="A43" s="58">
        <v>2007</v>
      </c>
      <c r="B43" s="59">
        <v>4.4071026146411896E-2</v>
      </c>
      <c r="C43" s="60">
        <v>1.0168945601074546E-2</v>
      </c>
    </row>
    <row r="44" spans="1:3">
      <c r="A44" s="58">
        <v>2008</v>
      </c>
      <c r="B44" s="59">
        <v>5.1304027438163757E-2</v>
      </c>
      <c r="C44" s="60">
        <v>1.0221507671781187E-2</v>
      </c>
    </row>
    <row r="45" spans="1:3">
      <c r="A45" s="58">
        <v>2009</v>
      </c>
      <c r="B45" s="59">
        <v>8.4492601454257965E-2</v>
      </c>
      <c r="C45" s="60">
        <v>1.0755902406417113E-2</v>
      </c>
    </row>
    <row r="46" spans="1:3">
      <c r="A46" s="58">
        <v>2010</v>
      </c>
      <c r="B46" s="59">
        <v>9.647756814956665E-2</v>
      </c>
      <c r="C46" s="60">
        <v>1.1993378106111485E-2</v>
      </c>
    </row>
    <row r="47" spans="1:3">
      <c r="A47" s="58">
        <v>2011</v>
      </c>
      <c r="B47" s="59">
        <v>9.0930424630641937E-2</v>
      </c>
      <c r="C47" s="60">
        <v>1.2714375838926175E-2</v>
      </c>
    </row>
    <row r="48" spans="1:3">
      <c r="A48" s="58">
        <v>2012</v>
      </c>
      <c r="B48" s="59">
        <v>8.1808827817440033E-2</v>
      </c>
      <c r="C48" s="60">
        <v>1.2142608695652174E-2</v>
      </c>
    </row>
    <row r="49" spans="1:3">
      <c r="A49" s="58">
        <v>2013</v>
      </c>
      <c r="B49" s="59">
        <v>7.4922449886798859E-2</v>
      </c>
      <c r="C49" s="60">
        <v>1.1357491661107406E-2</v>
      </c>
    </row>
    <row r="50" spans="1:3">
      <c r="A50" s="58">
        <v>2014</v>
      </c>
      <c r="B50" s="59">
        <v>6.4170114696025848E-2</v>
      </c>
      <c r="C50" s="60">
        <v>1.0749429329794294E-2</v>
      </c>
    </row>
    <row r="51" spans="1:3">
      <c r="A51" s="58">
        <v>2015</v>
      </c>
      <c r="B51" s="59">
        <v>5.4046005010604858E-2</v>
      </c>
      <c r="C51" s="60">
        <v>1.0400468029004614E-2</v>
      </c>
    </row>
    <row r="52" spans="1:3">
      <c r="A52" s="58">
        <v>2016</v>
      </c>
      <c r="B52" s="59">
        <v>4.8788096755743027E-2</v>
      </c>
      <c r="C52" s="60">
        <v>9.9608436886854147E-3</v>
      </c>
    </row>
    <row r="53" spans="1:3">
      <c r="A53" s="58">
        <v>2017</v>
      </c>
      <c r="B53" s="59">
        <v>4.4422611594200134E-2</v>
      </c>
      <c r="C53" s="60">
        <v>9.178492527615335E-3</v>
      </c>
    </row>
    <row r="54" spans="1:3">
      <c r="A54" s="58">
        <v>2018</v>
      </c>
      <c r="B54" s="59">
        <v>3.9084307849407196E-2</v>
      </c>
      <c r="C54" s="60">
        <v>8.4572821174951577E-3</v>
      </c>
    </row>
    <row r="55" spans="1:3">
      <c r="A55" s="61">
        <v>2019</v>
      </c>
      <c r="B55" s="62">
        <v>3.6883696913719177E-2</v>
      </c>
      <c r="C55" s="63">
        <v>8.5459769378603452E-3</v>
      </c>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176B9-0FA0-4146-A1F9-8CA49334F437}">
  <dimension ref="A1:J31"/>
  <sheetViews>
    <sheetView zoomScale="125" zoomScaleNormal="125" workbookViewId="0"/>
  </sheetViews>
  <sheetFormatPr baseColWidth="10" defaultColWidth="8.83203125" defaultRowHeight="16"/>
  <cols>
    <col min="1" max="1" width="8.83203125" style="2"/>
    <col min="2" max="2" width="13.33203125" style="38" bestFit="1" customWidth="1"/>
    <col min="3" max="16384" width="8.83203125" style="2"/>
  </cols>
  <sheetData>
    <row r="1" spans="1:10">
      <c r="A1" s="17" t="s">
        <v>97</v>
      </c>
    </row>
    <row r="3" spans="1:10">
      <c r="J3" s="17"/>
    </row>
    <row r="4" spans="1:10">
      <c r="J4" s="17"/>
    </row>
    <row r="20" spans="1:10">
      <c r="A20" s="36" t="s">
        <v>98</v>
      </c>
    </row>
    <row r="21" spans="1:10">
      <c r="A21" s="36" t="s">
        <v>91</v>
      </c>
    </row>
    <row r="22" spans="1:10">
      <c r="A22" s="34"/>
    </row>
    <row r="23" spans="1:10">
      <c r="J23" s="67"/>
    </row>
    <row r="24" spans="1:10">
      <c r="A24" s="44" t="s">
        <v>83</v>
      </c>
      <c r="B24" s="43" t="s">
        <v>84</v>
      </c>
    </row>
    <row r="25" spans="1:10">
      <c r="A25" s="2" t="s">
        <v>69</v>
      </c>
      <c r="B25" s="65">
        <v>3.2324674539268017E-3</v>
      </c>
    </row>
    <row r="26" spans="1:10">
      <c r="A26" s="2" t="s">
        <v>70</v>
      </c>
      <c r="B26" s="65">
        <v>4.7968495637178421E-3</v>
      </c>
    </row>
    <row r="27" spans="1:10">
      <c r="A27" s="2" t="s">
        <v>71</v>
      </c>
      <c r="B27" s="65">
        <v>7.5497129000723362E-3</v>
      </c>
    </row>
    <row r="28" spans="1:10">
      <c r="A28" s="2" t="s">
        <v>72</v>
      </c>
      <c r="B28" s="65">
        <v>1.1241715401411057E-2</v>
      </c>
    </row>
    <row r="29" spans="1:10">
      <c r="A29" s="2" t="s">
        <v>73</v>
      </c>
      <c r="B29" s="65">
        <v>1.4255592599511147E-2</v>
      </c>
    </row>
    <row r="30" spans="1:10">
      <c r="A30" s="2" t="s">
        <v>74</v>
      </c>
      <c r="B30" s="65">
        <v>1.6648741438984871E-2</v>
      </c>
    </row>
    <row r="31" spans="1:10">
      <c r="A31" s="42" t="s">
        <v>75</v>
      </c>
      <c r="B31" s="66">
        <v>1.4219497330486774E-2</v>
      </c>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4803F-6010-4D10-820D-5968B1D83774}">
  <dimension ref="A1:B44"/>
  <sheetViews>
    <sheetView zoomScale="125" zoomScaleNormal="125" workbookViewId="0"/>
  </sheetViews>
  <sheetFormatPr baseColWidth="10" defaultColWidth="8.83203125" defaultRowHeight="16"/>
  <cols>
    <col min="1" max="1" width="8.83203125" style="69"/>
    <col min="2" max="2" width="8.83203125" style="68"/>
    <col min="3" max="16384" width="8.83203125" style="45"/>
  </cols>
  <sheetData>
    <row r="1" spans="1:1">
      <c r="A1" s="17" t="s">
        <v>99</v>
      </c>
    </row>
    <row r="2" spans="1:1">
      <c r="A2" s="47"/>
    </row>
    <row r="3" spans="1:1">
      <c r="A3" s="47"/>
    </row>
    <row r="4" spans="1:1">
      <c r="A4" s="47"/>
    </row>
    <row r="5" spans="1:1">
      <c r="A5" s="47"/>
    </row>
    <row r="6" spans="1:1">
      <c r="A6" s="47"/>
    </row>
    <row r="7" spans="1:1">
      <c r="A7" s="47"/>
    </row>
    <row r="8" spans="1:1">
      <c r="A8" s="47"/>
    </row>
    <row r="9" spans="1:1">
      <c r="A9" s="47"/>
    </row>
    <row r="10" spans="1:1">
      <c r="A10" s="47"/>
    </row>
    <row r="11" spans="1:1">
      <c r="A11" s="47"/>
    </row>
    <row r="12" spans="1:1">
      <c r="A12" s="47"/>
    </row>
    <row r="13" spans="1:1">
      <c r="A13" s="47"/>
    </row>
    <row r="14" spans="1:1">
      <c r="A14" s="47"/>
    </row>
    <row r="15" spans="1:1">
      <c r="A15" s="47"/>
    </row>
    <row r="16" spans="1:1">
      <c r="A16" s="47"/>
    </row>
    <row r="17" spans="1:2">
      <c r="A17" s="47"/>
    </row>
    <row r="18" spans="1:2">
      <c r="A18" s="47"/>
    </row>
    <row r="19" spans="1:2">
      <c r="A19" s="47"/>
    </row>
    <row r="20" spans="1:2">
      <c r="A20" s="37" t="s">
        <v>100</v>
      </c>
    </row>
    <row r="21" spans="1:2">
      <c r="A21" s="34" t="s">
        <v>101</v>
      </c>
    </row>
    <row r="22" spans="1:2">
      <c r="A22" s="36" t="s">
        <v>91</v>
      </c>
    </row>
    <row r="23" spans="1:2">
      <c r="A23" s="47"/>
    </row>
    <row r="24" spans="1:2">
      <c r="A24" s="47"/>
    </row>
    <row r="25" spans="1:2">
      <c r="A25" s="71" t="s">
        <v>59</v>
      </c>
      <c r="B25" s="72" t="s">
        <v>83</v>
      </c>
    </row>
    <row r="26" spans="1:2">
      <c r="A26" s="47">
        <v>2001</v>
      </c>
      <c r="B26" s="49">
        <v>45.53723558789757</v>
      </c>
    </row>
    <row r="27" spans="1:2">
      <c r="A27" s="47">
        <v>2002</v>
      </c>
      <c r="B27" s="49">
        <v>45.270741086622223</v>
      </c>
    </row>
    <row r="28" spans="1:2">
      <c r="A28" s="47">
        <v>2003</v>
      </c>
      <c r="B28" s="49">
        <v>45.239720984970027</v>
      </c>
    </row>
    <row r="29" spans="1:2">
      <c r="A29" s="47">
        <v>2004</v>
      </c>
      <c r="B29" s="49">
        <v>45.413752466790939</v>
      </c>
    </row>
    <row r="30" spans="1:2">
      <c r="A30" s="47">
        <v>2005</v>
      </c>
      <c r="B30" s="49">
        <v>45.607830262986262</v>
      </c>
    </row>
    <row r="31" spans="1:2">
      <c r="A31" s="47">
        <v>2006</v>
      </c>
      <c r="B31" s="49">
        <v>45.865762055387002</v>
      </c>
    </row>
    <row r="32" spans="1:2">
      <c r="A32" s="47">
        <v>2007</v>
      </c>
      <c r="B32" s="49">
        <v>45.890500286484993</v>
      </c>
    </row>
    <row r="33" spans="1:2">
      <c r="A33" s="47">
        <v>2008</v>
      </c>
      <c r="B33" s="49">
        <v>45.796768641197339</v>
      </c>
    </row>
    <row r="34" spans="1:2">
      <c r="A34" s="47">
        <v>2009</v>
      </c>
      <c r="B34" s="49">
        <v>45.648171396242148</v>
      </c>
    </row>
    <row r="35" spans="1:2">
      <c r="A35" s="47">
        <v>2010</v>
      </c>
      <c r="B35" s="49">
        <v>45.560852653856102</v>
      </c>
    </row>
    <row r="36" spans="1:2">
      <c r="A36" s="47">
        <v>2011</v>
      </c>
      <c r="B36" s="49">
        <v>45.970425716802481</v>
      </c>
    </row>
    <row r="37" spans="1:2">
      <c r="A37" s="47">
        <v>2012</v>
      </c>
      <c r="B37" s="49">
        <v>46.287226717923375</v>
      </c>
    </row>
    <row r="38" spans="1:2">
      <c r="A38" s="47">
        <v>2013</v>
      </c>
      <c r="B38" s="49">
        <v>46.523232767990628</v>
      </c>
    </row>
    <row r="39" spans="1:2">
      <c r="A39" s="47">
        <v>2014</v>
      </c>
      <c r="B39" s="49">
        <v>46.995756804890057</v>
      </c>
    </row>
    <row r="40" spans="1:2">
      <c r="A40" s="47">
        <v>2015</v>
      </c>
      <c r="B40" s="49">
        <v>47.019427006173117</v>
      </c>
    </row>
    <row r="41" spans="1:2">
      <c r="A41" s="47">
        <v>2016</v>
      </c>
      <c r="B41" s="49">
        <v>47.100124653106036</v>
      </c>
    </row>
    <row r="42" spans="1:2">
      <c r="A42" s="47">
        <v>2017</v>
      </c>
      <c r="B42" s="49">
        <v>47.068511537504747</v>
      </c>
    </row>
    <row r="43" spans="1:2">
      <c r="A43" s="47">
        <v>2018</v>
      </c>
      <c r="B43" s="49">
        <v>47.189791034386033</v>
      </c>
    </row>
    <row r="44" spans="1:2">
      <c r="A44" s="51">
        <v>2019</v>
      </c>
      <c r="B44" s="70">
        <v>47.061350096641917</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0FB04-8947-42BD-8AC9-659B8EC951EA}">
  <dimension ref="A1:E56"/>
  <sheetViews>
    <sheetView zoomScale="125" zoomScaleNormal="125" workbookViewId="0"/>
  </sheetViews>
  <sheetFormatPr baseColWidth="10" defaultColWidth="8.83203125" defaultRowHeight="16"/>
  <cols>
    <col min="1" max="1" width="8.83203125" style="58"/>
    <col min="2" max="2" width="8.83203125" style="38"/>
    <col min="3" max="16384" width="8.83203125" style="2"/>
  </cols>
  <sheetData>
    <row r="1" spans="1:5">
      <c r="A1" s="55" t="s">
        <v>102</v>
      </c>
      <c r="B1" s="2"/>
    </row>
    <row r="2" spans="1:5">
      <c r="A2" s="2"/>
      <c r="B2" s="2"/>
      <c r="E2" s="17"/>
    </row>
    <row r="3" spans="1:5">
      <c r="A3" s="2"/>
      <c r="B3" s="2"/>
    </row>
    <row r="4" spans="1:5">
      <c r="A4" s="2"/>
      <c r="B4" s="2"/>
    </row>
    <row r="5" spans="1:5">
      <c r="A5" s="2"/>
      <c r="B5" s="2"/>
    </row>
    <row r="6" spans="1:5">
      <c r="A6" s="2"/>
      <c r="B6" s="2"/>
    </row>
    <row r="7" spans="1:5">
      <c r="A7" s="2"/>
      <c r="B7" s="2"/>
    </row>
    <row r="8" spans="1:5">
      <c r="A8" s="2"/>
      <c r="B8" s="2"/>
    </row>
    <row r="9" spans="1:5">
      <c r="A9" s="2"/>
      <c r="B9" s="2"/>
    </row>
    <row r="10" spans="1:5">
      <c r="A10" s="2"/>
      <c r="B10" s="2"/>
    </row>
    <row r="11" spans="1:5">
      <c r="A11" s="2"/>
      <c r="B11" s="2"/>
    </row>
    <row r="12" spans="1:5">
      <c r="A12" s="2"/>
      <c r="B12" s="2"/>
    </row>
    <row r="13" spans="1:5">
      <c r="A13" s="2"/>
      <c r="B13" s="2"/>
    </row>
    <row r="14" spans="1:5">
      <c r="A14" s="2"/>
      <c r="B14" s="2"/>
    </row>
    <row r="15" spans="1:5">
      <c r="A15" s="2"/>
      <c r="B15" s="2"/>
    </row>
    <row r="16" spans="1:5">
      <c r="A16" s="2"/>
      <c r="B16" s="2"/>
    </row>
    <row r="17" spans="1:5">
      <c r="A17" s="2"/>
      <c r="B17" s="2"/>
    </row>
    <row r="18" spans="1:5">
      <c r="A18" s="2"/>
      <c r="B18" s="2"/>
    </row>
    <row r="19" spans="1:5">
      <c r="A19" s="2"/>
      <c r="B19" s="2"/>
    </row>
    <row r="20" spans="1:5">
      <c r="A20" s="2"/>
      <c r="B20" s="2"/>
    </row>
    <row r="21" spans="1:5">
      <c r="A21" s="37" t="s">
        <v>76</v>
      </c>
      <c r="B21" s="2"/>
      <c r="E21" s="17"/>
    </row>
    <row r="22" spans="1:5">
      <c r="A22" s="34" t="s">
        <v>103</v>
      </c>
      <c r="B22" s="2"/>
      <c r="E22" s="67"/>
    </row>
    <row r="23" spans="1:5">
      <c r="A23" s="36" t="s">
        <v>91</v>
      </c>
      <c r="B23" s="2"/>
      <c r="E23" s="67"/>
    </row>
    <row r="24" spans="1:5">
      <c r="A24" s="2"/>
      <c r="B24" s="2"/>
    </row>
    <row r="25" spans="1:5">
      <c r="A25" s="2"/>
      <c r="B25" s="2"/>
    </row>
    <row r="26" spans="1:5">
      <c r="A26" s="64" t="s">
        <v>59</v>
      </c>
      <c r="B26" s="43" t="s">
        <v>67</v>
      </c>
    </row>
    <row r="27" spans="1:5">
      <c r="A27" s="58">
        <v>1990</v>
      </c>
      <c r="B27" s="65">
        <v>0.35195285081863403</v>
      </c>
    </row>
    <row r="28" spans="1:5">
      <c r="A28" s="58">
        <v>1991</v>
      </c>
      <c r="B28" s="65">
        <v>0.34397462010383606</v>
      </c>
    </row>
    <row r="29" spans="1:5">
      <c r="A29" s="58">
        <v>1992</v>
      </c>
      <c r="B29" s="65">
        <v>0.33325114846229553</v>
      </c>
    </row>
    <row r="30" spans="1:5">
      <c r="A30" s="58">
        <v>1993</v>
      </c>
      <c r="B30" s="65">
        <v>0.32901796698570251</v>
      </c>
    </row>
    <row r="31" spans="1:5">
      <c r="A31" s="58">
        <v>1994</v>
      </c>
      <c r="B31" s="65">
        <v>0.3280385434627533</v>
      </c>
    </row>
    <row r="32" spans="1:5">
      <c r="A32" s="58">
        <v>1995</v>
      </c>
      <c r="B32" s="65">
        <v>0.33012115955352783</v>
      </c>
    </row>
    <row r="33" spans="1:2">
      <c r="A33" s="58">
        <v>1996</v>
      </c>
      <c r="B33" s="65">
        <v>0.32721972465515137</v>
      </c>
    </row>
    <row r="34" spans="1:2">
      <c r="A34" s="58">
        <v>1997</v>
      </c>
      <c r="B34" s="65">
        <v>0.33130279183387756</v>
      </c>
    </row>
    <row r="35" spans="1:2">
      <c r="A35" s="58">
        <v>1998</v>
      </c>
      <c r="B35" s="65">
        <v>0.32619702816009521</v>
      </c>
    </row>
    <row r="36" spans="1:2">
      <c r="A36" s="58">
        <v>1999</v>
      </c>
      <c r="B36" s="65">
        <v>0.32206863164901733</v>
      </c>
    </row>
    <row r="37" spans="1:2">
      <c r="A37" s="58">
        <v>2000</v>
      </c>
      <c r="B37" s="65">
        <v>0.32218387722969055</v>
      </c>
    </row>
    <row r="38" spans="1:2">
      <c r="A38" s="58">
        <v>2001</v>
      </c>
      <c r="B38" s="65">
        <v>0.31455418467521667</v>
      </c>
    </row>
    <row r="39" spans="1:2">
      <c r="A39" s="58">
        <v>2002</v>
      </c>
      <c r="B39" s="65">
        <v>0.30599361658096313</v>
      </c>
    </row>
    <row r="40" spans="1:2">
      <c r="A40" s="58">
        <v>2003</v>
      </c>
      <c r="B40" s="65">
        <v>0.29959672689437866</v>
      </c>
    </row>
    <row r="41" spans="1:2">
      <c r="A41" s="58">
        <v>2004</v>
      </c>
      <c r="B41" s="65">
        <v>0.2986299991607666</v>
      </c>
    </row>
    <row r="42" spans="1:2">
      <c r="A42" s="58">
        <v>2005</v>
      </c>
      <c r="B42" s="65">
        <v>0.2982475757598877</v>
      </c>
    </row>
    <row r="43" spans="1:2">
      <c r="A43" s="58">
        <v>2006</v>
      </c>
      <c r="B43" s="65">
        <v>0.30080199241638184</v>
      </c>
    </row>
    <row r="44" spans="1:2">
      <c r="A44" s="58">
        <v>2007</v>
      </c>
      <c r="B44" s="65">
        <v>0.29940107464790344</v>
      </c>
    </row>
    <row r="45" spans="1:2">
      <c r="A45" s="58">
        <v>2008</v>
      </c>
      <c r="B45" s="65">
        <v>0.29465866088867188</v>
      </c>
    </row>
    <row r="46" spans="1:2">
      <c r="A46" s="58">
        <v>2009</v>
      </c>
      <c r="B46" s="65">
        <v>0.27571925520896912</v>
      </c>
    </row>
    <row r="47" spans="1:2">
      <c r="A47" s="58">
        <v>2010</v>
      </c>
      <c r="B47" s="65">
        <v>0.26748669147491455</v>
      </c>
    </row>
    <row r="48" spans="1:2">
      <c r="A48" s="58">
        <v>2011</v>
      </c>
      <c r="B48" s="65">
        <v>0.26852187514305115</v>
      </c>
    </row>
    <row r="49" spans="1:2">
      <c r="A49" s="58">
        <v>2012</v>
      </c>
      <c r="B49" s="65">
        <v>0.26936975121498108</v>
      </c>
    </row>
    <row r="50" spans="1:2">
      <c r="A50" s="58">
        <v>2013</v>
      </c>
      <c r="B50" s="65">
        <v>0.26934060454368591</v>
      </c>
    </row>
    <row r="51" spans="1:2">
      <c r="A51" s="58">
        <v>2014</v>
      </c>
      <c r="B51" s="65">
        <v>0.27273395657539368</v>
      </c>
    </row>
    <row r="52" spans="1:2">
      <c r="A52" s="58">
        <v>2015</v>
      </c>
      <c r="B52" s="65">
        <v>0.27416679263114929</v>
      </c>
    </row>
    <row r="53" spans="1:2">
      <c r="A53" s="58">
        <v>2016</v>
      </c>
      <c r="B53" s="65">
        <v>0.27259612083435059</v>
      </c>
    </row>
    <row r="54" spans="1:2">
      <c r="A54" s="58">
        <v>2017</v>
      </c>
      <c r="B54" s="65">
        <v>0.27268493175506592</v>
      </c>
    </row>
    <row r="55" spans="1:2">
      <c r="A55" s="58">
        <v>2018</v>
      </c>
      <c r="B55" s="65">
        <v>0.27336445450782776</v>
      </c>
    </row>
    <row r="56" spans="1:2">
      <c r="A56" s="61">
        <v>2019</v>
      </c>
      <c r="B56" s="66">
        <v>0.27646699547767639</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18</vt:i4>
      </vt:variant>
      <vt:variant>
        <vt:lpstr>Named Ranges</vt:lpstr>
      </vt:variant>
      <vt:variant>
        <vt:i4>2</vt:i4>
      </vt:variant>
    </vt:vector>
  </HeadingPairs>
  <TitlesOfParts>
    <vt:vector size="20" baseType="lpstr">
      <vt:lpstr>Main result_3.30</vt:lpstr>
      <vt:lpstr>Sensitivity_3.30</vt:lpstr>
      <vt:lpstr>Figure 1</vt:lpstr>
      <vt:lpstr>Figure 2</vt:lpstr>
      <vt:lpstr>Figure 3</vt:lpstr>
      <vt:lpstr>Figure 4</vt:lpstr>
      <vt:lpstr>Figure 5</vt:lpstr>
      <vt:lpstr>Figure 6</vt:lpstr>
      <vt:lpstr>Figure 7</vt:lpstr>
      <vt:lpstr>Figure 8</vt:lpstr>
      <vt:lpstr>Figure 9 </vt:lpstr>
      <vt:lpstr>Figure 10</vt:lpstr>
      <vt:lpstr>Favorable</vt:lpstr>
      <vt:lpstr>Sensitivity</vt:lpstr>
      <vt:lpstr>Figure A1</vt:lpstr>
      <vt:lpstr>Figure A2</vt:lpstr>
      <vt:lpstr>Figure A3</vt:lpstr>
      <vt:lpstr>field office calulations</vt:lpstr>
      <vt:lpstr>'Figure 5'!_Hlk127257458</vt:lpstr>
      <vt:lpstr>'Figure 2'!_Hlk133239232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Quinby</dc:creator>
  <cp:lastModifiedBy>Amy Grzybowski</cp:lastModifiedBy>
  <dcterms:created xsi:type="dcterms:W3CDTF">2023-04-12T16:20:56Z</dcterms:created>
  <dcterms:modified xsi:type="dcterms:W3CDTF">2023-08-23T20:38:12Z</dcterms:modified>
</cp:coreProperties>
</file>