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Administration/Executive/CRR/Publications/Issues_in_Brief/IB_23-18 DI rolls/Data download/"/>
    </mc:Choice>
  </mc:AlternateContent>
  <xr:revisionPtr revIDLastSave="0" documentId="13_ncr:1_{E99271E8-77F1-9149-867A-DB5ABF13245D}" xr6:coauthVersionLast="47" xr6:coauthVersionMax="47" xr10:uidLastSave="{00000000-0000-0000-0000-000000000000}"/>
  <bookViews>
    <workbookView xWindow="16860" yWindow="500" windowWidth="21840" windowHeight="20860" tabRatio="807" activeTab="2" xr2:uid="{00000000-000D-0000-FFFF-FFFF00000000}"/>
  </bookViews>
  <sheets>
    <sheet name="Main result_3.30" sheetId="1" state="hidden" r:id="rId1"/>
    <sheet name="Sensitivity_3.30" sheetId="6" state="hidden" r:id="rId2"/>
    <sheet name="Figure 1" sheetId="24" r:id="rId3"/>
    <sheet name="Figure 2" sheetId="23" r:id="rId4"/>
    <sheet name="Figure 3" sheetId="26" r:id="rId5"/>
    <sheet name="Figure 4" sheetId="27" r:id="rId6"/>
    <sheet name="Figure 5" sheetId="25" r:id="rId7"/>
    <sheet name="Figure 6" sheetId="7" r:id="rId8"/>
    <sheet name="Favorable" sheetId="5" state="hidden" r:id="rId9"/>
    <sheet name="Sensitivity" sheetId="3" state="hidden" r:id="rId10"/>
    <sheet name="field office calulations"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9" i="6" l="1"/>
  <c r="C149" i="6"/>
  <c r="E149" i="6" s="1"/>
  <c r="I148" i="6"/>
  <c r="C148" i="6"/>
  <c r="E148" i="6" s="1"/>
  <c r="I147" i="6"/>
  <c r="C147" i="6"/>
  <c r="E147" i="6" s="1"/>
  <c r="I146" i="6"/>
  <c r="C146" i="6"/>
  <c r="E146" i="6" s="1"/>
  <c r="I145" i="6"/>
  <c r="C145" i="6"/>
  <c r="E145" i="6" s="1"/>
  <c r="I144" i="6"/>
  <c r="C144" i="6"/>
  <c r="E144" i="6" s="1"/>
  <c r="I143" i="6"/>
  <c r="C143" i="6"/>
  <c r="E143" i="6" s="1"/>
  <c r="I142" i="6"/>
  <c r="C142" i="6"/>
  <c r="E142" i="6" s="1"/>
  <c r="I141" i="6"/>
  <c r="C141" i="6"/>
  <c r="E141" i="6" s="1"/>
  <c r="I140" i="6"/>
  <c r="I132" i="6"/>
  <c r="C132" i="6"/>
  <c r="E132" i="6" s="1"/>
  <c r="I131" i="6"/>
  <c r="C131" i="6"/>
  <c r="E131" i="6" s="1"/>
  <c r="I130" i="6"/>
  <c r="C130" i="6"/>
  <c r="E130" i="6" s="1"/>
  <c r="I129" i="6"/>
  <c r="C129" i="6"/>
  <c r="E129" i="6" s="1"/>
  <c r="I128" i="6"/>
  <c r="C128" i="6"/>
  <c r="E128" i="6" s="1"/>
  <c r="I127" i="6"/>
  <c r="C127" i="6"/>
  <c r="E127" i="6" s="1"/>
  <c r="I126" i="6"/>
  <c r="C126" i="6"/>
  <c r="E126" i="6" s="1"/>
  <c r="I125" i="6"/>
  <c r="C125" i="6"/>
  <c r="E125" i="6" s="1"/>
  <c r="I124" i="6"/>
  <c r="C124" i="6"/>
  <c r="E124" i="6" s="1"/>
  <c r="I123" i="6"/>
  <c r="I116" i="6"/>
  <c r="C116" i="6"/>
  <c r="E116" i="6" s="1"/>
  <c r="I115" i="6"/>
  <c r="C115" i="6"/>
  <c r="E115" i="6" s="1"/>
  <c r="I114" i="6"/>
  <c r="C114" i="6"/>
  <c r="E114" i="6" s="1"/>
  <c r="I113" i="6"/>
  <c r="C113" i="6"/>
  <c r="E113" i="6" s="1"/>
  <c r="I112" i="6"/>
  <c r="C112" i="6"/>
  <c r="E112" i="6" s="1"/>
  <c r="I111" i="6"/>
  <c r="C111" i="6"/>
  <c r="E111" i="6" s="1"/>
  <c r="I110" i="6"/>
  <c r="C110" i="6"/>
  <c r="E110" i="6" s="1"/>
  <c r="I109" i="6"/>
  <c r="C109" i="6"/>
  <c r="E109" i="6" s="1"/>
  <c r="I108" i="6"/>
  <c r="C108" i="6"/>
  <c r="E108" i="6" s="1"/>
  <c r="I107" i="6"/>
  <c r="I100" i="6"/>
  <c r="C100" i="6"/>
  <c r="E100" i="6" s="1"/>
  <c r="I99" i="6"/>
  <c r="C99" i="6"/>
  <c r="E99" i="6" s="1"/>
  <c r="I98" i="6"/>
  <c r="C98" i="6"/>
  <c r="E98" i="6" s="1"/>
  <c r="I97" i="6"/>
  <c r="C97" i="6"/>
  <c r="E97" i="6" s="1"/>
  <c r="I96" i="6"/>
  <c r="C96" i="6"/>
  <c r="E96" i="6" s="1"/>
  <c r="I95" i="6"/>
  <c r="E95" i="6"/>
  <c r="C95" i="6"/>
  <c r="I94" i="6"/>
  <c r="E94" i="6"/>
  <c r="C94" i="6"/>
  <c r="I93" i="6"/>
  <c r="C93" i="6"/>
  <c r="E93" i="6" s="1"/>
  <c r="I92" i="6"/>
  <c r="C92" i="6"/>
  <c r="E92" i="6" s="1"/>
  <c r="I91" i="6"/>
  <c r="I83" i="6"/>
  <c r="C83" i="6"/>
  <c r="E83" i="6" s="1"/>
  <c r="I82" i="6"/>
  <c r="C82" i="6"/>
  <c r="E82" i="6" s="1"/>
  <c r="I81" i="6"/>
  <c r="C81" i="6"/>
  <c r="E81" i="6" s="1"/>
  <c r="I80" i="6"/>
  <c r="C80" i="6"/>
  <c r="E80" i="6" s="1"/>
  <c r="I79" i="6"/>
  <c r="C79" i="6"/>
  <c r="E79" i="6" s="1"/>
  <c r="I78" i="6"/>
  <c r="C78" i="6"/>
  <c r="E78" i="6" s="1"/>
  <c r="I77" i="6"/>
  <c r="C77" i="6"/>
  <c r="E77" i="6" s="1"/>
  <c r="I76" i="6"/>
  <c r="C76" i="6"/>
  <c r="E76" i="6" s="1"/>
  <c r="I75" i="6"/>
  <c r="C75" i="6"/>
  <c r="E75" i="6" s="1"/>
  <c r="I74" i="6"/>
  <c r="I67" i="6"/>
  <c r="C67" i="6"/>
  <c r="E67" i="6" s="1"/>
  <c r="I66" i="6"/>
  <c r="C66" i="6"/>
  <c r="E66" i="6" s="1"/>
  <c r="I65" i="6"/>
  <c r="C65" i="6"/>
  <c r="E65" i="6" s="1"/>
  <c r="I64" i="6"/>
  <c r="C64" i="6"/>
  <c r="E64" i="6" s="1"/>
  <c r="I63" i="6"/>
  <c r="C63" i="6"/>
  <c r="E63" i="6" s="1"/>
  <c r="I62" i="6"/>
  <c r="C62" i="6"/>
  <c r="E62" i="6" s="1"/>
  <c r="I61" i="6"/>
  <c r="C61" i="6"/>
  <c r="E61" i="6" s="1"/>
  <c r="I60" i="6"/>
  <c r="C60" i="6"/>
  <c r="E60" i="6" s="1"/>
  <c r="I59" i="6"/>
  <c r="C59" i="6"/>
  <c r="E59" i="6" s="1"/>
  <c r="I58" i="6"/>
  <c r="I51" i="6"/>
  <c r="C51" i="6"/>
  <c r="E51" i="6" s="1"/>
  <c r="I50" i="6"/>
  <c r="C50" i="6"/>
  <c r="E50" i="6" s="1"/>
  <c r="I49" i="6"/>
  <c r="C49" i="6"/>
  <c r="E49" i="6" s="1"/>
  <c r="I48" i="6"/>
  <c r="C48" i="6"/>
  <c r="E48" i="6" s="1"/>
  <c r="I47" i="6"/>
  <c r="C47" i="6"/>
  <c r="E47" i="6" s="1"/>
  <c r="I46" i="6"/>
  <c r="C46" i="6"/>
  <c r="E46" i="6" s="1"/>
  <c r="I45" i="6"/>
  <c r="C45" i="6"/>
  <c r="E45" i="6" s="1"/>
  <c r="I44" i="6"/>
  <c r="C44" i="6"/>
  <c r="E44" i="6" s="1"/>
  <c r="I43" i="6"/>
  <c r="C43" i="6"/>
  <c r="E43" i="6" s="1"/>
  <c r="I42" i="6"/>
  <c r="I35" i="6"/>
  <c r="C35" i="6"/>
  <c r="E35" i="6" s="1"/>
  <c r="I34" i="6"/>
  <c r="C34" i="6"/>
  <c r="E34" i="6" s="1"/>
  <c r="I33" i="6"/>
  <c r="E33" i="6"/>
  <c r="C33" i="6"/>
  <c r="I32" i="6"/>
  <c r="C32" i="6"/>
  <c r="E32" i="6" s="1"/>
  <c r="I31" i="6"/>
  <c r="C31" i="6"/>
  <c r="E31" i="6" s="1"/>
  <c r="I30" i="6"/>
  <c r="C30" i="6"/>
  <c r="E30" i="6" s="1"/>
  <c r="I29" i="6"/>
  <c r="C29" i="6"/>
  <c r="E29" i="6" s="1"/>
  <c r="I28" i="6"/>
  <c r="C28" i="6"/>
  <c r="E28" i="6" s="1"/>
  <c r="I27" i="6"/>
  <c r="C27" i="6"/>
  <c r="E27" i="6" s="1"/>
  <c r="I26" i="6"/>
  <c r="I19" i="6"/>
  <c r="C19" i="6"/>
  <c r="E19" i="6" s="1"/>
  <c r="I18" i="6"/>
  <c r="C18" i="6"/>
  <c r="E18" i="6" s="1"/>
  <c r="I17" i="6"/>
  <c r="C17" i="6"/>
  <c r="E17" i="6" s="1"/>
  <c r="I16" i="6"/>
  <c r="C16" i="6"/>
  <c r="E16" i="6" s="1"/>
  <c r="I15" i="6"/>
  <c r="C15" i="6"/>
  <c r="E15" i="6" s="1"/>
  <c r="I14" i="6"/>
  <c r="C14" i="6"/>
  <c r="E14" i="6" s="1"/>
  <c r="I13" i="6"/>
  <c r="C13" i="6"/>
  <c r="E13" i="6" s="1"/>
  <c r="I12" i="6"/>
  <c r="C12" i="6"/>
  <c r="E12" i="6" s="1"/>
  <c r="I11" i="6"/>
  <c r="C11" i="6"/>
  <c r="E11" i="6" s="1"/>
  <c r="I10" i="6"/>
  <c r="C22" i="5" l="1"/>
  <c r="C149" i="3" l="1"/>
  <c r="E149" i="3" s="1"/>
  <c r="C148" i="3"/>
  <c r="E148" i="3" s="1"/>
  <c r="C147" i="3"/>
  <c r="E147" i="3" s="1"/>
  <c r="C146" i="3"/>
  <c r="E146" i="3" s="1"/>
  <c r="C145" i="3"/>
  <c r="E145" i="3" s="1"/>
  <c r="C144" i="3"/>
  <c r="E144" i="3" s="1"/>
  <c r="C143" i="3"/>
  <c r="E143" i="3" s="1"/>
  <c r="C142" i="3"/>
  <c r="E142" i="3" s="1"/>
  <c r="C141" i="3"/>
  <c r="E141" i="3" s="1"/>
  <c r="C132" i="3"/>
  <c r="E132" i="3" s="1"/>
  <c r="C131" i="3"/>
  <c r="E131" i="3" s="1"/>
  <c r="C130" i="3"/>
  <c r="E130" i="3" s="1"/>
  <c r="C129" i="3"/>
  <c r="E129" i="3" s="1"/>
  <c r="C128" i="3"/>
  <c r="E128" i="3" s="1"/>
  <c r="C127" i="3"/>
  <c r="E127" i="3" s="1"/>
  <c r="C126" i="3"/>
  <c r="E126" i="3" s="1"/>
  <c r="C125" i="3"/>
  <c r="E125" i="3" s="1"/>
  <c r="C124" i="3"/>
  <c r="E124" i="3" s="1"/>
  <c r="C116" i="3"/>
  <c r="E116" i="3" s="1"/>
  <c r="C115" i="3"/>
  <c r="E115" i="3" s="1"/>
  <c r="C114" i="3"/>
  <c r="E114" i="3" s="1"/>
  <c r="C113" i="3"/>
  <c r="E113" i="3" s="1"/>
  <c r="C112" i="3"/>
  <c r="E112" i="3" s="1"/>
  <c r="C111" i="3"/>
  <c r="E111" i="3" s="1"/>
  <c r="C110" i="3"/>
  <c r="E110" i="3" s="1"/>
  <c r="C109" i="3"/>
  <c r="E109" i="3" s="1"/>
  <c r="C108" i="3"/>
  <c r="E108" i="3" s="1"/>
  <c r="C100" i="3"/>
  <c r="E100" i="3" s="1"/>
  <c r="C99" i="3"/>
  <c r="E99" i="3" s="1"/>
  <c r="C98" i="3"/>
  <c r="E98" i="3" s="1"/>
  <c r="C97" i="3"/>
  <c r="E97" i="3" s="1"/>
  <c r="C96" i="3"/>
  <c r="E96" i="3" s="1"/>
  <c r="C95" i="3"/>
  <c r="E95" i="3" s="1"/>
  <c r="C94" i="3"/>
  <c r="E94" i="3" s="1"/>
  <c r="C93" i="3"/>
  <c r="E93" i="3" s="1"/>
  <c r="C92" i="3"/>
  <c r="E92" i="3" s="1"/>
  <c r="C83" i="3"/>
  <c r="E83" i="3" s="1"/>
  <c r="C82" i="3"/>
  <c r="E82" i="3" s="1"/>
  <c r="C81" i="3"/>
  <c r="E81" i="3" s="1"/>
  <c r="C80" i="3"/>
  <c r="E80" i="3" s="1"/>
  <c r="C79" i="3"/>
  <c r="E79" i="3" s="1"/>
  <c r="C78" i="3"/>
  <c r="E78" i="3" s="1"/>
  <c r="C77" i="3"/>
  <c r="E77" i="3" s="1"/>
  <c r="C76" i="3"/>
  <c r="E76" i="3" s="1"/>
  <c r="C75" i="3"/>
  <c r="E75" i="3" s="1"/>
  <c r="C67" i="3"/>
  <c r="E67" i="3" s="1"/>
  <c r="C66" i="3"/>
  <c r="E66" i="3" s="1"/>
  <c r="C65" i="3"/>
  <c r="E65" i="3" s="1"/>
  <c r="C64" i="3"/>
  <c r="E64" i="3" s="1"/>
  <c r="C63" i="3"/>
  <c r="E63" i="3" s="1"/>
  <c r="C62" i="3"/>
  <c r="E62" i="3" s="1"/>
  <c r="C61" i="3"/>
  <c r="E61" i="3" s="1"/>
  <c r="C60" i="3"/>
  <c r="E60" i="3" s="1"/>
  <c r="C59" i="3"/>
  <c r="E59" i="3" s="1"/>
  <c r="C51" i="3"/>
  <c r="E51" i="3" s="1"/>
  <c r="C50" i="3"/>
  <c r="E50" i="3" s="1"/>
  <c r="C49" i="3"/>
  <c r="E49" i="3" s="1"/>
  <c r="C48" i="3"/>
  <c r="E48" i="3" s="1"/>
  <c r="C47" i="3"/>
  <c r="E47" i="3" s="1"/>
  <c r="C46" i="3"/>
  <c r="E46" i="3" s="1"/>
  <c r="C45" i="3"/>
  <c r="E45" i="3" s="1"/>
  <c r="C44" i="3"/>
  <c r="E44" i="3" s="1"/>
  <c r="C43" i="3"/>
  <c r="E43" i="3" s="1"/>
  <c r="C35" i="3"/>
  <c r="E35" i="3" s="1"/>
  <c r="C34" i="3"/>
  <c r="E34" i="3" s="1"/>
  <c r="C33" i="3"/>
  <c r="E33" i="3" s="1"/>
  <c r="C32" i="3"/>
  <c r="E32" i="3" s="1"/>
  <c r="C31" i="3"/>
  <c r="E31" i="3" s="1"/>
  <c r="C30" i="3"/>
  <c r="E30" i="3" s="1"/>
  <c r="C29" i="3"/>
  <c r="E29" i="3" s="1"/>
  <c r="C28" i="3"/>
  <c r="E28" i="3" s="1"/>
  <c r="C27" i="3"/>
  <c r="E27" i="3" s="1"/>
  <c r="C12" i="3"/>
  <c r="E12" i="3" s="1"/>
  <c r="C13" i="3"/>
  <c r="E13" i="3" s="1"/>
  <c r="C14" i="3"/>
  <c r="E14" i="3" s="1"/>
  <c r="C15" i="3"/>
  <c r="E15" i="3" s="1"/>
  <c r="C16" i="3"/>
  <c r="E16" i="3" s="1"/>
  <c r="C17" i="3"/>
  <c r="E17" i="3" s="1"/>
  <c r="C18" i="3"/>
  <c r="E18" i="3" s="1"/>
  <c r="C19" i="3"/>
  <c r="E19" i="3" s="1"/>
  <c r="C11" i="3"/>
  <c r="E11" i="3" s="1"/>
  <c r="C16" i="1"/>
  <c r="I16" i="1" l="1"/>
  <c r="I17" i="1"/>
  <c r="I18" i="1"/>
  <c r="I19" i="1"/>
  <c r="I20" i="1"/>
  <c r="I21" i="1"/>
  <c r="I22" i="1"/>
  <c r="I23" i="1"/>
  <c r="I24" i="1"/>
  <c r="I15" i="1"/>
  <c r="B3" i="1"/>
  <c r="B4" i="1"/>
  <c r="B5" i="1"/>
  <c r="B6" i="1"/>
  <c r="B7" i="1"/>
  <c r="B8" i="1"/>
  <c r="B9" i="1"/>
  <c r="B10" i="1"/>
  <c r="B11" i="1"/>
  <c r="B2" i="1"/>
  <c r="C2" i="1" s="1"/>
  <c r="I12" i="3" l="1"/>
  <c r="I10" i="3"/>
  <c r="G58" i="6"/>
  <c r="I13" i="3"/>
  <c r="G10" i="3"/>
  <c r="G91" i="6"/>
  <c r="G74" i="6"/>
  <c r="G42" i="6"/>
  <c r="I14" i="3"/>
  <c r="G107" i="6"/>
  <c r="I18" i="3"/>
  <c r="I19" i="3"/>
  <c r="I15" i="3"/>
  <c r="G123" i="6"/>
  <c r="I16" i="3"/>
  <c r="F140" i="6"/>
  <c r="I17" i="3"/>
  <c r="G10" i="6"/>
  <c r="G26" i="6"/>
  <c r="I11" i="3"/>
  <c r="F140" i="3"/>
  <c r="G74" i="3"/>
  <c r="G26" i="3"/>
  <c r="G91" i="3"/>
  <c r="G58" i="3"/>
  <c r="G123" i="3"/>
  <c r="G42" i="3"/>
  <c r="G107" i="3"/>
  <c r="I11" i="1"/>
  <c r="E3" i="1"/>
  <c r="E4" i="1"/>
  <c r="E5" i="1"/>
  <c r="E6" i="1"/>
  <c r="E7" i="1"/>
  <c r="E8" i="1"/>
  <c r="E9" i="1"/>
  <c r="E10" i="1"/>
  <c r="E11" i="1"/>
  <c r="E2" i="1"/>
  <c r="C17" i="1"/>
  <c r="E17" i="1" s="1"/>
  <c r="C18" i="1"/>
  <c r="E18" i="1" s="1"/>
  <c r="C19" i="1"/>
  <c r="E19" i="1" s="1"/>
  <c r="C20" i="1"/>
  <c r="E20" i="1" s="1"/>
  <c r="C21" i="1"/>
  <c r="E21" i="1" s="1"/>
  <c r="C22" i="1"/>
  <c r="E22" i="1" s="1"/>
  <c r="C23" i="1"/>
  <c r="E23" i="1" s="1"/>
  <c r="C24" i="1"/>
  <c r="E24" i="1" s="1"/>
  <c r="E16" i="1"/>
  <c r="C3" i="1"/>
  <c r="C4" i="1"/>
  <c r="C5" i="1"/>
  <c r="C6" i="1"/>
  <c r="C7" i="1"/>
  <c r="C8" i="1"/>
  <c r="C9" i="1"/>
  <c r="C10" i="1"/>
  <c r="C11" i="1"/>
  <c r="F143" i="3" l="1"/>
  <c r="F141" i="3"/>
  <c r="F144" i="3"/>
  <c r="F145" i="3"/>
  <c r="F149" i="3"/>
  <c r="B151" i="3" s="1"/>
  <c r="F146" i="3"/>
  <c r="F147" i="3"/>
  <c r="F142" i="3"/>
  <c r="F148" i="3"/>
  <c r="F141" i="6"/>
  <c r="F142" i="6"/>
  <c r="F143" i="6"/>
  <c r="F146" i="6"/>
  <c r="F147" i="6"/>
  <c r="F144" i="6"/>
  <c r="F149" i="6"/>
  <c r="B151" i="6" s="1"/>
  <c r="F148" i="6"/>
  <c r="F145" i="6"/>
  <c r="F15" i="1"/>
  <c r="F16" i="1" s="1"/>
  <c r="G16" i="1" s="1"/>
  <c r="J16" i="1" s="1"/>
  <c r="F42" i="6"/>
  <c r="F58" i="6"/>
  <c r="F26" i="6"/>
  <c r="F91" i="6"/>
  <c r="F74" i="6"/>
  <c r="F107" i="6"/>
  <c r="F10" i="6"/>
  <c r="F123" i="6"/>
  <c r="F107" i="3"/>
  <c r="F74" i="3"/>
  <c r="F26" i="3"/>
  <c r="F91" i="3"/>
  <c r="F58" i="3"/>
  <c r="F10" i="3"/>
  <c r="F42" i="3"/>
  <c r="F123" i="3"/>
  <c r="F19" i="1"/>
  <c r="G19" i="1" s="1"/>
  <c r="J19" i="1" s="1"/>
  <c r="F24" i="1"/>
  <c r="G24" i="1" s="1"/>
  <c r="J24" i="1" s="1"/>
  <c r="F18" i="1"/>
  <c r="G18" i="1" s="1"/>
  <c r="J18" i="1" s="1"/>
  <c r="F21" i="1"/>
  <c r="G21" i="1" s="1"/>
  <c r="J21" i="1" s="1"/>
  <c r="F22" i="1"/>
  <c r="G22" i="1" s="1"/>
  <c r="J22" i="1" s="1"/>
  <c r="F23" i="1"/>
  <c r="G23" i="1" s="1"/>
  <c r="J23" i="1" s="1"/>
  <c r="K18" i="1"/>
  <c r="K23" i="1"/>
  <c r="K17" i="1"/>
  <c r="K19" i="1"/>
  <c r="K22" i="1"/>
  <c r="G15" i="1"/>
  <c r="J15" i="1" s="1"/>
  <c r="K16" i="1"/>
  <c r="K20" i="1"/>
  <c r="K21" i="1"/>
  <c r="K24" i="1"/>
  <c r="K15" i="1"/>
  <c r="F21" i="2"/>
  <c r="F20" i="2"/>
  <c r="F19" i="2"/>
  <c r="F22" i="2" s="1"/>
  <c r="F100" i="6" l="1"/>
  <c r="G100" i="6" s="1"/>
  <c r="B102" i="6" s="1"/>
  <c r="D3" i="6" s="1"/>
  <c r="F48" i="6"/>
  <c r="G48" i="6" s="1"/>
  <c r="F17" i="6"/>
  <c r="G17" i="6" s="1"/>
  <c r="F81" i="6"/>
  <c r="G81" i="6" s="1"/>
  <c r="F95" i="6"/>
  <c r="G95" i="6" s="1"/>
  <c r="F128" i="6"/>
  <c r="G128" i="6" s="1"/>
  <c r="F109" i="6"/>
  <c r="G109" i="6" s="1"/>
  <c r="F76" i="6"/>
  <c r="G76" i="6" s="1"/>
  <c r="F63" i="6"/>
  <c r="G63" i="6" s="1"/>
  <c r="F114" i="6"/>
  <c r="G114" i="6" s="1"/>
  <c r="F47" i="6"/>
  <c r="G47" i="6" s="1"/>
  <c r="F18" i="6"/>
  <c r="G18" i="6" s="1"/>
  <c r="F96" i="6"/>
  <c r="G96" i="6" s="1"/>
  <c r="F124" i="6"/>
  <c r="G124" i="6" s="1"/>
  <c r="F67" i="6"/>
  <c r="G67" i="6" s="1"/>
  <c r="B69" i="6" s="1"/>
  <c r="C3" i="6" s="1"/>
  <c r="F33" i="6"/>
  <c r="G33" i="6" s="1"/>
  <c r="F98" i="6"/>
  <c r="G98" i="6" s="1"/>
  <c r="F12" i="6"/>
  <c r="G12" i="6" s="1"/>
  <c r="F82" i="6"/>
  <c r="G82" i="6" s="1"/>
  <c r="F115" i="6"/>
  <c r="G115" i="6" s="1"/>
  <c r="F13" i="6"/>
  <c r="G13" i="6" s="1"/>
  <c r="F50" i="6"/>
  <c r="G50" i="6" s="1"/>
  <c r="F59" i="6"/>
  <c r="G59" i="6" s="1"/>
  <c r="F110" i="6"/>
  <c r="G110" i="6" s="1"/>
  <c r="F92" i="6"/>
  <c r="G92" i="6" s="1"/>
  <c r="F78" i="6"/>
  <c r="G78" i="6" s="1"/>
  <c r="F112" i="6"/>
  <c r="G112" i="6" s="1"/>
  <c r="F75" i="6"/>
  <c r="G75" i="6" s="1"/>
  <c r="F35" i="6"/>
  <c r="G35" i="6" s="1"/>
  <c r="B37" i="6" s="1"/>
  <c r="B4" i="6" s="1"/>
  <c r="F131" i="6"/>
  <c r="G131" i="6" s="1"/>
  <c r="F97" i="6"/>
  <c r="G97" i="6" s="1"/>
  <c r="F113" i="6"/>
  <c r="G113" i="6" s="1"/>
  <c r="F77" i="6"/>
  <c r="G77" i="6" s="1"/>
  <c r="F45" i="6"/>
  <c r="G45" i="6" s="1"/>
  <c r="F65" i="6"/>
  <c r="G65" i="6" s="1"/>
  <c r="F34" i="6"/>
  <c r="G34" i="6" s="1"/>
  <c r="F79" i="6"/>
  <c r="G79" i="6" s="1"/>
  <c r="F14" i="6"/>
  <c r="G14" i="6" s="1"/>
  <c r="F28" i="6"/>
  <c r="G28" i="6" s="1"/>
  <c r="F44" i="6"/>
  <c r="G44" i="6" s="1"/>
  <c r="F125" i="6"/>
  <c r="G125" i="6" s="1"/>
  <c r="F46" i="6"/>
  <c r="G46" i="6" s="1"/>
  <c r="F15" i="6"/>
  <c r="G15" i="6" s="1"/>
  <c r="F60" i="6"/>
  <c r="G60" i="6" s="1"/>
  <c r="F93" i="6"/>
  <c r="G93" i="6" s="1"/>
  <c r="F61" i="6"/>
  <c r="G61" i="6" s="1"/>
  <c r="F129" i="6"/>
  <c r="G129" i="6" s="1"/>
  <c r="F43" i="6"/>
  <c r="G43" i="6" s="1"/>
  <c r="F111" i="6"/>
  <c r="G111" i="6" s="1"/>
  <c r="F16" i="6"/>
  <c r="G16" i="6" s="1"/>
  <c r="F126" i="6"/>
  <c r="G126" i="6" s="1"/>
  <c r="F127" i="6"/>
  <c r="G127" i="6" s="1"/>
  <c r="F64" i="6"/>
  <c r="G64" i="6" s="1"/>
  <c r="F132" i="6"/>
  <c r="G132" i="6" s="1"/>
  <c r="B134" i="6" s="1"/>
  <c r="D5" i="6" s="1"/>
  <c r="F30" i="6"/>
  <c r="G30" i="6" s="1"/>
  <c r="F94" i="6"/>
  <c r="G94" i="6" s="1"/>
  <c r="F31" i="6"/>
  <c r="G31" i="6" s="1"/>
  <c r="F108" i="6"/>
  <c r="G108" i="6" s="1"/>
  <c r="F116" i="6"/>
  <c r="G116" i="6" s="1"/>
  <c r="B118" i="6" s="1"/>
  <c r="D4" i="6" s="1"/>
  <c r="F32" i="6"/>
  <c r="G32" i="6" s="1"/>
  <c r="F83" i="6"/>
  <c r="G83" i="6" s="1"/>
  <c r="B85" i="6" s="1"/>
  <c r="C5" i="6" s="1"/>
  <c r="F49" i="6"/>
  <c r="G49" i="6" s="1"/>
  <c r="F27" i="6"/>
  <c r="G27" i="6" s="1"/>
  <c r="F19" i="6"/>
  <c r="G19" i="6" s="1"/>
  <c r="B21" i="6" s="1"/>
  <c r="B3" i="6" s="1"/>
  <c r="F51" i="6"/>
  <c r="G51" i="6" s="1"/>
  <c r="B53" i="6" s="1"/>
  <c r="B5" i="6" s="1"/>
  <c r="F11" i="6"/>
  <c r="G11" i="6" s="1"/>
  <c r="F66" i="6"/>
  <c r="G66" i="6" s="1"/>
  <c r="F80" i="6"/>
  <c r="G80" i="6" s="1"/>
  <c r="F29" i="6"/>
  <c r="G29" i="6" s="1"/>
  <c r="F62" i="6"/>
  <c r="G62" i="6" s="1"/>
  <c r="F130" i="6"/>
  <c r="G130" i="6" s="1"/>
  <c r="F99" i="6"/>
  <c r="G99" i="6" s="1"/>
  <c r="B28" i="1"/>
  <c r="D30" i="1"/>
  <c r="B31" i="1"/>
  <c r="F34" i="3"/>
  <c r="G34" i="3" s="1"/>
  <c r="F15" i="3"/>
  <c r="G15" i="3" s="1"/>
  <c r="F14" i="3"/>
  <c r="G14" i="3" s="1"/>
  <c r="F13" i="3"/>
  <c r="G13" i="3" s="1"/>
  <c r="F11" i="3"/>
  <c r="G11" i="3" s="1"/>
  <c r="F45" i="3"/>
  <c r="G45" i="3" s="1"/>
  <c r="F78" i="3"/>
  <c r="G78" i="3" s="1"/>
  <c r="F128" i="3"/>
  <c r="G128" i="3" s="1"/>
  <c r="F99" i="3"/>
  <c r="G99" i="3" s="1"/>
  <c r="F75" i="3"/>
  <c r="G75" i="3" s="1"/>
  <c r="F112" i="3"/>
  <c r="G112" i="3" s="1"/>
  <c r="F27" i="3"/>
  <c r="G27" i="3" s="1"/>
  <c r="F80" i="3"/>
  <c r="G80" i="3" s="1"/>
  <c r="F114" i="3"/>
  <c r="G114" i="3" s="1"/>
  <c r="F32" i="3"/>
  <c r="G32" i="3" s="1"/>
  <c r="F67" i="3"/>
  <c r="G67" i="3" s="1"/>
  <c r="B69" i="3" s="1"/>
  <c r="C3" i="3" s="1"/>
  <c r="F29" i="3"/>
  <c r="G29" i="3" s="1"/>
  <c r="F50" i="3"/>
  <c r="G50" i="3" s="1"/>
  <c r="F12" i="3"/>
  <c r="G12" i="3" s="1"/>
  <c r="F82" i="3"/>
  <c r="G82" i="3" s="1"/>
  <c r="F48" i="3"/>
  <c r="G48" i="3" s="1"/>
  <c r="F18" i="3"/>
  <c r="G18" i="3" s="1"/>
  <c r="F64" i="3"/>
  <c r="G64" i="3" s="1"/>
  <c r="F98" i="3"/>
  <c r="G98" i="3" s="1"/>
  <c r="F111" i="3"/>
  <c r="G111" i="3" s="1"/>
  <c r="F125" i="3"/>
  <c r="G125" i="3" s="1"/>
  <c r="F127" i="3"/>
  <c r="G127" i="3" s="1"/>
  <c r="F28" i="3"/>
  <c r="G28" i="3" s="1"/>
  <c r="F62" i="3"/>
  <c r="G62" i="3" s="1"/>
  <c r="F77" i="3"/>
  <c r="G77" i="3" s="1"/>
  <c r="F110" i="3"/>
  <c r="G110" i="3" s="1"/>
  <c r="F108" i="3"/>
  <c r="G108" i="3" s="1"/>
  <c r="F124" i="3"/>
  <c r="G124" i="3" s="1"/>
  <c r="F63" i="3"/>
  <c r="G63" i="3" s="1"/>
  <c r="F49" i="3"/>
  <c r="G49" i="3" s="1"/>
  <c r="F31" i="3"/>
  <c r="G31" i="3" s="1"/>
  <c r="F19" i="3"/>
  <c r="G19" i="3" s="1"/>
  <c r="F35" i="3"/>
  <c r="G35" i="3" s="1"/>
  <c r="B37" i="3" s="1"/>
  <c r="B4" i="3" s="1"/>
  <c r="F17" i="3"/>
  <c r="G17" i="3" s="1"/>
  <c r="F113" i="3"/>
  <c r="G113" i="3" s="1"/>
  <c r="F97" i="3"/>
  <c r="G97" i="3" s="1"/>
  <c r="F51" i="3"/>
  <c r="G51" i="3" s="1"/>
  <c r="B53" i="3" s="1"/>
  <c r="B5" i="3" s="1"/>
  <c r="F131" i="3"/>
  <c r="G131" i="3" s="1"/>
  <c r="F132" i="3"/>
  <c r="G132" i="3" s="1"/>
  <c r="B134" i="3" s="1"/>
  <c r="D5" i="3" s="1"/>
  <c r="F116" i="3"/>
  <c r="G116" i="3" s="1"/>
  <c r="B118" i="3" s="1"/>
  <c r="D4" i="3" s="1"/>
  <c r="F60" i="3"/>
  <c r="G60" i="3" s="1"/>
  <c r="F95" i="3"/>
  <c r="G95" i="3" s="1"/>
  <c r="F30" i="3"/>
  <c r="G30" i="3" s="1"/>
  <c r="F46" i="3"/>
  <c r="G46" i="3" s="1"/>
  <c r="F83" i="3"/>
  <c r="G83" i="3" s="1"/>
  <c r="B85" i="3" s="1"/>
  <c r="C5" i="3" s="1"/>
  <c r="F81" i="3"/>
  <c r="G81" i="3" s="1"/>
  <c r="F44" i="3"/>
  <c r="G44" i="3" s="1"/>
  <c r="F76" i="3"/>
  <c r="G76" i="3" s="1"/>
  <c r="F109" i="3"/>
  <c r="G109" i="3" s="1"/>
  <c r="F115" i="3"/>
  <c r="G115" i="3" s="1"/>
  <c r="F94" i="3"/>
  <c r="G94" i="3" s="1"/>
  <c r="F130" i="3"/>
  <c r="G130" i="3" s="1"/>
  <c r="F47" i="3"/>
  <c r="G47" i="3" s="1"/>
  <c r="F59" i="3"/>
  <c r="G59" i="3" s="1"/>
  <c r="F93" i="3"/>
  <c r="G93" i="3" s="1"/>
  <c r="F96" i="3"/>
  <c r="G96" i="3" s="1"/>
  <c r="F61" i="3"/>
  <c r="G61" i="3" s="1"/>
  <c r="F129" i="3"/>
  <c r="G129" i="3" s="1"/>
  <c r="F16" i="3"/>
  <c r="G16" i="3" s="1"/>
  <c r="F66" i="3"/>
  <c r="G66" i="3" s="1"/>
  <c r="F92" i="3"/>
  <c r="G92" i="3" s="1"/>
  <c r="F33" i="3"/>
  <c r="G33" i="3" s="1"/>
  <c r="F65" i="3"/>
  <c r="G65" i="3" s="1"/>
  <c r="F43" i="3"/>
  <c r="G43" i="3" s="1"/>
  <c r="F79" i="3"/>
  <c r="G79" i="3" s="1"/>
  <c r="F100" i="3"/>
  <c r="G100" i="3" s="1"/>
  <c r="B102" i="3" s="1"/>
  <c r="D3" i="3" s="1"/>
  <c r="F126" i="3"/>
  <c r="G126" i="3" s="1"/>
  <c r="F17" i="1"/>
  <c r="G17" i="1" s="1"/>
  <c r="J17" i="1" s="1"/>
  <c r="D29" i="1" s="1"/>
  <c r="D33" i="1"/>
  <c r="B34" i="1"/>
  <c r="F20" i="1"/>
  <c r="G20" i="1" s="1"/>
  <c r="J20" i="1" s="1"/>
  <c r="D32" i="1" s="1"/>
  <c r="B36" i="1"/>
  <c r="B35" i="1"/>
  <c r="D34" i="1"/>
  <c r="D28" i="1"/>
  <c r="B33" i="1"/>
  <c r="B30" i="1"/>
  <c r="C30" i="1" s="1"/>
  <c r="D36" i="1"/>
  <c r="D35" i="1"/>
  <c r="D31" i="1"/>
  <c r="I19" i="2"/>
  <c r="E14" i="2" s="1"/>
  <c r="H19" i="2"/>
  <c r="D14" i="2" s="1"/>
  <c r="C44" i="2" s="1"/>
  <c r="C33" i="1" l="1"/>
  <c r="C34" i="1"/>
  <c r="C35" i="1"/>
  <c r="B32" i="1"/>
  <c r="C32" i="1" s="1"/>
  <c r="B29" i="1"/>
  <c r="C29" i="1" s="1"/>
  <c r="B21" i="3"/>
  <c r="B3" i="3" s="1"/>
  <c r="C31" i="1"/>
  <c r="C36" i="1"/>
  <c r="B152" i="6"/>
  <c r="B153" i="6" s="1"/>
  <c r="B152" i="3"/>
  <c r="B153" i="3" s="1"/>
  <c r="C4" i="3"/>
  <c r="C4" i="6"/>
  <c r="C28" i="1"/>
  <c r="D37" i="1"/>
  <c r="B37" i="1"/>
  <c r="F10" i="2"/>
  <c r="F3" i="2"/>
  <c r="F11" i="2"/>
  <c r="F9" i="2"/>
  <c r="F4" i="2"/>
  <c r="F2" i="2"/>
  <c r="F5" i="2"/>
  <c r="F6" i="2"/>
  <c r="F7" i="2"/>
  <c r="F8" i="2"/>
  <c r="E8" i="2"/>
  <c r="E5" i="2"/>
  <c r="E9" i="2"/>
  <c r="E11" i="2"/>
  <c r="E4" i="2"/>
  <c r="E6" i="2"/>
  <c r="E10" i="2"/>
  <c r="E3" i="2"/>
  <c r="E2" i="2"/>
  <c r="E7" i="2"/>
  <c r="H2" i="2"/>
  <c r="I2" i="2" s="1"/>
  <c r="G4" i="2" l="1"/>
  <c r="C37" i="1"/>
  <c r="G2" i="2"/>
  <c r="G10" i="2"/>
  <c r="G6" i="2"/>
  <c r="G3" i="2"/>
  <c r="G7" i="2"/>
  <c r="G11" i="2"/>
  <c r="G8" i="2"/>
  <c r="G5" i="2"/>
  <c r="G9" i="2"/>
  <c r="H3" i="2" l="1"/>
  <c r="I3" i="2" s="1"/>
  <c r="H7" i="2"/>
  <c r="I7" i="2" s="1"/>
  <c r="H9" i="2"/>
  <c r="I9" i="2" s="1"/>
  <c r="H4" i="2"/>
  <c r="I4" i="2" s="1"/>
  <c r="H5" i="2"/>
  <c r="I5" i="2" s="1"/>
  <c r="H10" i="2"/>
  <c r="I10" i="2" s="1"/>
  <c r="H6" i="2"/>
  <c r="I6" i="2" s="1"/>
  <c r="H11" i="2"/>
  <c r="I11" i="2" s="1"/>
  <c r="H8" i="2"/>
  <c r="I8" i="2" s="1"/>
</calcChain>
</file>

<file path=xl/sharedStrings.xml><?xml version="1.0" encoding="utf-8"?>
<sst xmlns="http://schemas.openxmlformats.org/spreadsheetml/2006/main" count="260" uniqueCount="92">
  <si>
    <t>year</t>
  </si>
  <si>
    <t>Decrease in SSA Field Offices</t>
  </si>
  <si>
    <t>Application rate</t>
  </si>
  <si>
    <t>application spillover effect</t>
  </si>
  <si>
    <t>direct + spillover</t>
  </si>
  <si>
    <t>cumulative field office closure effect size 
(percent change)</t>
  </si>
  <si>
    <t>field office closure effect size 
(pp. change in application rate)</t>
  </si>
  <si>
    <t xml:space="preserve">Population Share Directly Affected </t>
  </si>
  <si>
    <t>Population Share Affected by Spillover</t>
  </si>
  <si>
    <t>ER = .1 application</t>
  </si>
  <si>
    <t>ER = .046 application</t>
  </si>
  <si>
    <t>ER = .155 allowance</t>
  </si>
  <si>
    <t>ER = .0928 allowance</t>
  </si>
  <si>
    <t>Link:</t>
  </si>
  <si>
    <t>Population (closing zip)</t>
  </si>
  <si>
    <t>Population (neighboring zip)</t>
  </si>
  <si>
    <t>Population (unaffected zip)</t>
  </si>
  <si>
    <t>Data from deshpandi and li appendix table A.8:</t>
  </si>
  <si>
    <t>Population share directly affected</t>
  </si>
  <si>
    <t>Population share spillover effected</t>
  </si>
  <si>
    <t>Total population</t>
  </si>
  <si>
    <t>Average population per zip code</t>
  </si>
  <si>
    <t>Number of zip codes</t>
  </si>
  <si>
    <t>Effects come from table 4 of 2019 paper</t>
  </si>
  <si>
    <t>https://www.jstor.org/stable/pdf/26817918.pdf?refreqid=excelsior%3A5ef92e08819ff3d3c9e121ac10d83299&amp;ab_segments=&amp;origin=&amp;initiator=</t>
  </si>
  <si>
    <t xml:space="preserve">https://assets.aeaweb.org/asset-server/files/10939.pdf </t>
  </si>
  <si>
    <t xml:space="preserve">The predicted decrease due to field office closures borrows analysis from Deshpande and Li (2019). We use the effect, which is defined as the percent decrease in the application rate, that a field office closure has.We multiply this percent decrease by the effected population and the number of field office closures. The effect is summed for each year after 2010 and multiplied by the 2010 application rate to give us the cumulative drop in application rate from field office closures. </t>
  </si>
  <si>
    <t>Quote from Deshpandi and Li: "Disability applications fall by 10 percent as
a result of a field office closing in closing zip codes (Table 2)"</t>
  </si>
  <si>
    <t>year</t>
  </si>
  <si>
    <t>(mean) ur_coeff</t>
  </si>
  <si>
    <t>Unemployment rate used for calculations</t>
  </si>
  <si>
    <t>Award Rate</t>
  </si>
  <si>
    <t>Change in unemployment rate</t>
  </si>
  <si>
    <t>Effect of ur on applications</t>
  </si>
  <si>
    <t>Award rate</t>
  </si>
  <si>
    <t>award direct effect</t>
  </si>
  <si>
    <t>ratio awards to applications</t>
  </si>
  <si>
    <t>counterfactual applications</t>
  </si>
  <si>
    <t>counterfactual award rate</t>
  </si>
  <si>
    <t>impact of field offices</t>
  </si>
  <si>
    <t>counterfactual award rate with field offices</t>
  </si>
  <si>
    <t>2010 award rate</t>
  </si>
  <si>
    <t>Business cycle share</t>
  </si>
  <si>
    <t>ALJ share</t>
  </si>
  <si>
    <t>Field offices share</t>
  </si>
  <si>
    <t>Average 2011-2019</t>
  </si>
  <si>
    <t>Association between unemployment rate and DI application rate</t>
  </si>
  <si>
    <t xml:space="preserve"> Allowance rates</t>
  </si>
  <si>
    <t>Cell B3</t>
  </si>
  <si>
    <t>Cell B4</t>
  </si>
  <si>
    <t>Cell B5</t>
  </si>
  <si>
    <t>Cell C3</t>
  </si>
  <si>
    <t>Cell C5</t>
  </si>
  <si>
    <t>Cell D3</t>
  </si>
  <si>
    <t>Cell D4</t>
  </si>
  <si>
    <t>Using elasticity from Maestas, Mullen, Strand (2021)</t>
  </si>
  <si>
    <t>marginal percent impact</t>
  </si>
  <si>
    <t>total percent impact</t>
  </si>
  <si>
    <t>Field office share</t>
  </si>
  <si>
    <t>Year</t>
  </si>
  <si>
    <t>Initial Favorable Determination Rate (Our Data)</t>
  </si>
  <si>
    <t>Initial Favorable Determination Rate (SSA Annual Statistical Report)</t>
  </si>
  <si>
    <t>Final Favorable Determination Rate (SSA Annual Statistical Report)</t>
  </si>
  <si>
    <r>
      <t xml:space="preserve">Figure XX: Intial </t>
    </r>
    <r>
      <rPr>
        <i/>
        <sz val="12"/>
        <rFont val="Times New Roman"/>
        <family val="1"/>
      </rPr>
      <t>Favorable Determination Rate vs. Final Favorable Determination Rate</t>
    </r>
  </si>
  <si>
    <t xml:space="preserve">Source link: https://www.ssa.gov/policy/docs/statcomps/di_asr/2021/di_asr21.pdf </t>
  </si>
  <si>
    <r>
      <rPr>
        <i/>
        <sz val="10"/>
        <rFont val="Times New Roman"/>
        <family val="1"/>
      </rPr>
      <t xml:space="preserve">Source: </t>
    </r>
    <r>
      <rPr>
        <sz val="10"/>
        <rFont val="Times New Roman"/>
        <family val="1"/>
      </rPr>
      <t xml:space="preserve">SSA Annual Statistical Report on the SSDI Program (2021). </t>
    </r>
  </si>
  <si>
    <t>* When using these data, please cite the Center for Retirement Research at Boston College.</t>
  </si>
  <si>
    <t>Initial</t>
  </si>
  <si>
    <t>Final</t>
  </si>
  <si>
    <t>Difference</t>
  </si>
  <si>
    <t>Population aging</t>
  </si>
  <si>
    <t>Base</t>
  </si>
  <si>
    <t>New awards</t>
  </si>
  <si>
    <t>Terminated beneficiaries</t>
  </si>
  <si>
    <t>Incidence rate</t>
  </si>
  <si>
    <r>
      <t xml:space="preserve">Figure 3. </t>
    </r>
    <r>
      <rPr>
        <i/>
        <sz val="12"/>
        <rFont val="Times New Roman"/>
        <family val="1"/>
      </rPr>
      <t>DI Incidence Rate, 1990-2019</t>
    </r>
  </si>
  <si>
    <r>
      <t xml:space="preserve">Figure 2. </t>
    </r>
    <r>
      <rPr>
        <i/>
        <sz val="12"/>
        <color rgb="FF000000"/>
        <rFont val="Times New Roman"/>
        <family val="1"/>
      </rPr>
      <t>Number of New DI Awards and Terminated Beneficiaries, 1990-2019</t>
    </r>
  </si>
  <si>
    <t xml:space="preserve">SSDI beneficiaries </t>
  </si>
  <si>
    <r>
      <t xml:space="preserve">Figure 1. </t>
    </r>
    <r>
      <rPr>
        <i/>
        <sz val="12"/>
        <color theme="1"/>
        <rFont val="Times New Roman"/>
        <family val="1"/>
      </rPr>
      <t>Number of DI Beneficiaries, 1990-2019</t>
    </r>
  </si>
  <si>
    <r>
      <t xml:space="preserve">Source: </t>
    </r>
    <r>
      <rPr>
        <sz val="10"/>
        <color rgb="FF211D1E"/>
        <rFont val="Times New Roman"/>
        <family val="1"/>
      </rPr>
      <t>U.S. Social Security Administration (2022a). </t>
    </r>
  </si>
  <si>
    <r>
      <t>Source</t>
    </r>
    <r>
      <rPr>
        <sz val="10"/>
        <color rgb="FF000000"/>
        <rFont val="Times New Roman"/>
        <family val="1"/>
      </rPr>
      <t>: U.S. Social Security Administration (2022a).</t>
    </r>
  </si>
  <si>
    <r>
      <t xml:space="preserve">Sources: </t>
    </r>
    <r>
      <rPr>
        <sz val="10"/>
        <color rgb="FF211D1E"/>
        <rFont val="Times New Roman"/>
        <family val="1"/>
      </rPr>
      <t>Author’s calculations from U.S. Social Security Administration (2022a, 2022b). </t>
    </r>
  </si>
  <si>
    <t>Unemployment rate</t>
  </si>
  <si>
    <r>
      <t xml:space="preserve">Figure 4. </t>
    </r>
    <r>
      <rPr>
        <i/>
        <sz val="12"/>
        <rFont val="Times New Roman"/>
        <family val="1"/>
      </rPr>
      <t>DI Application Rate and Unemployment Rate, 1990-2019</t>
    </r>
  </si>
  <si>
    <r>
      <t xml:space="preserve">Sources: </t>
    </r>
    <r>
      <rPr>
        <sz val="10"/>
        <color rgb="FF211D1E"/>
        <rFont val="Times New Roman"/>
        <family val="1"/>
      </rPr>
      <t xml:space="preserve">Authors’ calculations from administrative data provided by the SSA’s Office of Disability Programs and U.S. Census Bureau, </t>
    </r>
    <r>
      <rPr>
        <i/>
        <sz val="10"/>
        <color rgb="FF211D1E"/>
        <rFont val="Times New Roman"/>
        <family val="1"/>
      </rPr>
      <t xml:space="preserve">Current Population Survey </t>
    </r>
    <r>
      <rPr>
        <sz val="10"/>
        <color rgb="FF211D1E"/>
        <rFont val="Times New Roman"/>
        <family val="1"/>
      </rPr>
      <t>(CPS) (1990-2019). </t>
    </r>
  </si>
  <si>
    <r>
      <t xml:space="preserve">Figure 5. </t>
    </r>
    <r>
      <rPr>
        <i/>
        <sz val="12"/>
        <rFont val="Times New Roman"/>
        <family val="1"/>
      </rPr>
      <t>Initial and Final DI Allowance Rates, 1992-2019</t>
    </r>
  </si>
  <si>
    <t>Business cycle</t>
  </si>
  <si>
    <t>Field offices</t>
  </si>
  <si>
    <t>ALJ retraining</t>
  </si>
  <si>
    <r>
      <t xml:space="preserve">Figure 6. </t>
    </r>
    <r>
      <rPr>
        <i/>
        <sz val="12"/>
        <rFont val="Times New Roman"/>
        <family val="1"/>
      </rPr>
      <t>Impact of Various Factors on the DI Incidence Rate, 2010-2019</t>
    </r>
  </si>
  <si>
    <t>Note: Due to rounding, the total drop in the incidence rate implied by this figure is -0.26 percent. </t>
  </si>
  <si>
    <r>
      <t xml:space="preserve">Sources: </t>
    </r>
    <r>
      <rPr>
        <sz val="10"/>
        <color rgb="FF211D1E"/>
        <rFont val="Times New Roman"/>
        <family val="1"/>
      </rPr>
      <t>Authors’ estimates from data provided by SSA’s Office of Disability Programs; the CPS (1990-2019); and Deshpande and Li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</si>
</sst>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00%"/>
    <numFmt numFmtId="166" formatCode="0.0%"/>
    <numFmt numFmtId="167" formatCode="0.00000%"/>
  </numFmts>
  <fonts count="30">
    <font>
      <sz val="11"/>
      <name val="Calibri"/>
    </font>
    <font>
      <sz val="11"/>
      <name val="Calibri"/>
      <family val="2"/>
    </font>
    <font>
      <sz val="12"/>
      <name val="Times New Roman"/>
      <family val="1"/>
    </font>
    <font>
      <sz val="10"/>
      <name val="Times New Roman"/>
      <family val="1"/>
    </font>
    <font>
      <sz val="11"/>
      <name val="Calibri"/>
      <family val="2"/>
    </font>
    <font>
      <sz val="12"/>
      <color rgb="FF202124"/>
      <name val="Times New Roman"/>
      <family val="1"/>
    </font>
    <font>
      <b/>
      <sz val="12"/>
      <name val="Times New Roman"/>
      <family val="1"/>
    </font>
    <font>
      <u/>
      <sz val="11"/>
      <color theme="10"/>
      <name val="Calibri"/>
      <family val="2"/>
    </font>
    <font>
      <sz val="11"/>
      <name val="Times New Roman"/>
      <family val="1"/>
    </font>
    <font>
      <i/>
      <sz val="12"/>
      <name val="Times New Roman"/>
      <family val="1"/>
    </font>
    <font>
      <sz val="10"/>
      <color rgb="FF000000"/>
      <name val="Inherit"/>
    </font>
    <font>
      <sz val="10"/>
      <color rgb="FF000000"/>
      <name val="Arial"/>
      <family val="2"/>
    </font>
    <font>
      <i/>
      <sz val="10"/>
      <name val="Times New Roman"/>
      <family val="1"/>
    </font>
    <font>
      <sz val="11"/>
      <name val="Calibri"/>
      <family val="2"/>
    </font>
    <font>
      <sz val="10"/>
      <name val="Arial"/>
      <family val="2"/>
    </font>
    <font>
      <sz val="11"/>
      <color theme="1"/>
      <name val="Calibri"/>
      <family val="2"/>
      <scheme val="minor"/>
    </font>
    <font>
      <sz val="10"/>
      <name val="Calibri"/>
      <family val="2"/>
    </font>
    <font>
      <u/>
      <sz val="11"/>
      <color theme="10"/>
      <name val="Calibri"/>
      <family val="2"/>
      <scheme val="minor"/>
    </font>
    <font>
      <sz val="12"/>
      <color theme="1"/>
      <name val="Times New Roman"/>
      <family val="1"/>
    </font>
    <font>
      <sz val="7"/>
      <color theme="1"/>
      <name val="Arial"/>
      <family val="2"/>
    </font>
    <font>
      <sz val="12"/>
      <color rgb="FF000000"/>
      <name val="Times New Roman"/>
      <family val="1"/>
    </font>
    <font>
      <i/>
      <sz val="12"/>
      <color rgb="FF000000"/>
      <name val="Times New Roman"/>
      <family val="1"/>
    </font>
    <font>
      <i/>
      <sz val="10"/>
      <color rgb="FF000000"/>
      <name val="Times New Roman"/>
      <family val="1"/>
    </font>
    <font>
      <sz val="10"/>
      <color rgb="FF000000"/>
      <name val="Times New Roman"/>
      <family val="1"/>
    </font>
    <font>
      <sz val="10"/>
      <color theme="1"/>
      <name val="Times New Roman"/>
      <family val="1"/>
    </font>
    <font>
      <i/>
      <sz val="12"/>
      <color theme="1"/>
      <name val="Times New Roman"/>
      <family val="1"/>
    </font>
    <font>
      <i/>
      <sz val="10"/>
      <color theme="1"/>
      <name val="Times New Roman"/>
      <family val="1"/>
    </font>
    <font>
      <sz val="8"/>
      <color theme="1"/>
      <name val="Arial"/>
      <family val="2"/>
    </font>
    <font>
      <i/>
      <sz val="10"/>
      <color rgb="FF211D1E"/>
      <name val="Times New Roman"/>
      <family val="1"/>
    </font>
    <font>
      <sz val="10"/>
      <color rgb="FF211D1E"/>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s>
  <cellStyleXfs count="18">
    <xf numFmtId="0" fontId="0" fillId="0" borderId="0"/>
    <xf numFmtId="9" fontId="1" fillId="0" borderId="0" applyFont="0" applyFill="0" applyBorder="0" applyAlignment="0" applyProtection="0"/>
    <xf numFmtId="0" fontId="4" fillId="0" borderId="0"/>
    <xf numFmtId="9" fontId="1"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xf numFmtId="0" fontId="14"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6" fillId="0" borderId="0"/>
    <xf numFmtId="0" fontId="17" fillId="0" borderId="0" applyNumberFormat="0" applyFill="0" applyBorder="0" applyAlignment="0" applyProtection="0"/>
    <xf numFmtId="43" fontId="13" fillId="0" borderId="0" applyFont="0" applyFill="0" applyBorder="0" applyAlignment="0" applyProtection="0"/>
    <xf numFmtId="3" fontId="19" fillId="0" borderId="0">
      <alignment horizontal="right"/>
    </xf>
    <xf numFmtId="9" fontId="13" fillId="0" borderId="0" applyFont="0" applyFill="0" applyBorder="0" applyAlignment="0" applyProtection="0"/>
    <xf numFmtId="0" fontId="27" fillId="0" borderId="0"/>
    <xf numFmtId="9" fontId="27" fillId="0" borderId="0" applyFont="0" applyFill="0" applyBorder="0" applyAlignment="0" applyProtection="0"/>
    <xf numFmtId="9" fontId="1" fillId="0" borderId="0" applyFont="0" applyFill="0" applyBorder="0" applyAlignment="0" applyProtection="0"/>
  </cellStyleXfs>
  <cellXfs count="97">
    <xf numFmtId="0" fontId="0" fillId="0" borderId="0" xfId="0"/>
    <xf numFmtId="164" fontId="0" fillId="0" borderId="0" xfId="0" applyNumberFormat="1"/>
    <xf numFmtId="0" fontId="2" fillId="0" borderId="0" xfId="0" applyFont="1"/>
    <xf numFmtId="165" fontId="2" fillId="0" borderId="0" xfId="1" applyNumberFormat="1" applyFont="1"/>
    <xf numFmtId="0" fontId="2" fillId="0" borderId="0" xfId="2" applyFont="1" applyAlignment="1">
      <alignment wrapText="1"/>
    </xf>
    <xf numFmtId="165" fontId="2" fillId="0" borderId="0" xfId="3" applyNumberFormat="1" applyFont="1" applyAlignment="1">
      <alignment wrapText="1"/>
    </xf>
    <xf numFmtId="0" fontId="2" fillId="0" borderId="0" xfId="2" applyFont="1"/>
    <xf numFmtId="165" fontId="2" fillId="0" borderId="0" xfId="3" applyNumberFormat="1" applyFont="1"/>
    <xf numFmtId="10" fontId="5" fillId="0" borderId="0" xfId="1" applyNumberFormat="1" applyFont="1"/>
    <xf numFmtId="43" fontId="2" fillId="0" borderId="0" xfId="4" applyFont="1"/>
    <xf numFmtId="9" fontId="2" fillId="0" borderId="0" xfId="1" applyFont="1"/>
    <xf numFmtId="10" fontId="2" fillId="0" borderId="0" xfId="1" applyNumberFormat="1" applyFont="1"/>
    <xf numFmtId="0" fontId="6" fillId="0" borderId="0" xfId="0" applyFont="1"/>
    <xf numFmtId="0" fontId="6" fillId="0" borderId="0" xfId="2" applyFont="1"/>
    <xf numFmtId="0" fontId="7" fillId="0" borderId="0" xfId="5"/>
    <xf numFmtId="0" fontId="2" fillId="0" borderId="0" xfId="0" applyFont="1" applyAlignment="1">
      <alignment wrapText="1"/>
    </xf>
    <xf numFmtId="0" fontId="1" fillId="0" borderId="0" xfId="0" applyFont="1"/>
    <xf numFmtId="0" fontId="2" fillId="0" borderId="0" xfId="0" applyFont="1" applyAlignment="1">
      <alignment vertical="center"/>
    </xf>
    <xf numFmtId="165" fontId="2" fillId="0" borderId="0" xfId="1" applyNumberFormat="1" applyFont="1" applyBorder="1"/>
    <xf numFmtId="165" fontId="2" fillId="0" borderId="0" xfId="0" applyNumberFormat="1" applyFont="1"/>
    <xf numFmtId="9" fontId="2" fillId="0" borderId="0" xfId="1" applyFont="1" applyBorder="1"/>
    <xf numFmtId="0" fontId="3" fillId="0" borderId="0" xfId="0" applyFont="1" applyAlignment="1">
      <alignment vertical="top" wrapText="1"/>
    </xf>
    <xf numFmtId="9" fontId="0" fillId="0" borderId="0" xfId="0" applyNumberFormat="1"/>
    <xf numFmtId="0" fontId="1" fillId="0" borderId="0" xfId="0" applyFont="1" applyAlignment="1">
      <alignment wrapText="1"/>
    </xf>
    <xf numFmtId="9" fontId="0" fillId="0" borderId="0" xfId="1" applyFont="1"/>
    <xf numFmtId="0" fontId="8" fillId="0" borderId="0" xfId="0" applyFont="1"/>
    <xf numFmtId="0" fontId="10" fillId="0" borderId="0" xfId="0" applyFont="1" applyAlignment="1">
      <alignment horizontal="left" wrapText="1"/>
    </xf>
    <xf numFmtId="3" fontId="11" fillId="0" borderId="0" xfId="0" applyNumberFormat="1" applyFont="1" applyAlignment="1">
      <alignment horizontal="right" wrapText="1"/>
    </xf>
    <xf numFmtId="0" fontId="11" fillId="0" borderId="0" xfId="0" applyFont="1" applyAlignment="1">
      <alignment horizontal="right" wrapText="1"/>
    </xf>
    <xf numFmtId="0" fontId="3" fillId="0" borderId="0" xfId="0" applyFont="1"/>
    <xf numFmtId="0" fontId="18" fillId="0" borderId="0" xfId="7" applyFont="1"/>
    <xf numFmtId="0" fontId="12" fillId="0" borderId="0" xfId="0" applyFont="1"/>
    <xf numFmtId="0" fontId="2" fillId="0" borderId="0" xfId="0" applyFont="1" applyAlignment="1">
      <alignment horizontal="center"/>
    </xf>
    <xf numFmtId="165" fontId="2" fillId="0" borderId="0" xfId="0" applyNumberFormat="1" applyFont="1" applyAlignment="1">
      <alignment wrapText="1"/>
    </xf>
    <xf numFmtId="0" fontId="18" fillId="0" borderId="0" xfId="7" applyFont="1" applyAlignment="1">
      <alignment horizontal="center"/>
    </xf>
    <xf numFmtId="0" fontId="18" fillId="0" borderId="1" xfId="7" applyFont="1" applyBorder="1" applyAlignment="1">
      <alignment horizontal="left"/>
    </xf>
    <xf numFmtId="0" fontId="20" fillId="0" borderId="0" xfId="0" applyFont="1" applyAlignment="1">
      <alignment vertical="center"/>
    </xf>
    <xf numFmtId="0" fontId="22" fillId="0" borderId="0" xfId="0" applyFont="1" applyAlignment="1">
      <alignment vertical="center"/>
    </xf>
    <xf numFmtId="0" fontId="2" fillId="0" borderId="0" xfId="0" applyFont="1" applyAlignment="1">
      <alignment horizontal="left"/>
    </xf>
    <xf numFmtId="0" fontId="2" fillId="0" borderId="1" xfId="0" applyFont="1" applyBorder="1" applyAlignment="1">
      <alignment horizontal="left"/>
    </xf>
    <xf numFmtId="10" fontId="2" fillId="0" borderId="0" xfId="0" applyNumberFormat="1" applyFont="1" applyAlignment="1">
      <alignment horizontal="center"/>
    </xf>
    <xf numFmtId="10" fontId="2" fillId="0" borderId="1" xfId="0" applyNumberFormat="1" applyFont="1" applyBorder="1" applyAlignment="1">
      <alignment horizontal="center"/>
    </xf>
    <xf numFmtId="0" fontId="18" fillId="0" borderId="1" xfId="7" applyFont="1" applyBorder="1" applyAlignment="1">
      <alignment horizontal="center"/>
    </xf>
    <xf numFmtId="167" fontId="2" fillId="0" borderId="0" xfId="1" applyNumberFormat="1" applyFont="1" applyAlignment="1">
      <alignment horizontal="center"/>
    </xf>
    <xf numFmtId="167" fontId="2" fillId="0" borderId="0" xfId="1" applyNumberFormat="1" applyFont="1" applyBorder="1" applyAlignment="1">
      <alignment horizontal="center"/>
    </xf>
    <xf numFmtId="0" fontId="2" fillId="0" borderId="1" xfId="0" applyFont="1" applyBorder="1" applyAlignment="1">
      <alignment horizontal="center"/>
    </xf>
    <xf numFmtId="3" fontId="18" fillId="0" borderId="0" xfId="7" applyNumberFormat="1" applyFont="1"/>
    <xf numFmtId="0" fontId="24" fillId="0" borderId="0" xfId="7" applyFont="1"/>
    <xf numFmtId="0" fontId="18" fillId="0" borderId="2" xfId="7" applyFont="1" applyBorder="1" applyAlignment="1">
      <alignment wrapText="1"/>
    </xf>
    <xf numFmtId="0" fontId="18" fillId="0" borderId="2" xfId="7" applyFont="1" applyBorder="1" applyAlignment="1">
      <alignment horizontal="center" wrapText="1"/>
    </xf>
    <xf numFmtId="2" fontId="18" fillId="0" borderId="0" xfId="7" applyNumberFormat="1" applyFont="1"/>
    <xf numFmtId="2" fontId="18" fillId="0" borderId="1" xfId="7" applyNumberFormat="1" applyFont="1" applyBorder="1" applyAlignment="1">
      <alignment horizontal="center"/>
    </xf>
    <xf numFmtId="0" fontId="18" fillId="0" borderId="0" xfId="7" applyFont="1" applyAlignment="1">
      <alignment horizontal="left"/>
    </xf>
    <xf numFmtId="2" fontId="2" fillId="0" borderId="0" xfId="7" applyNumberFormat="1" applyFont="1" applyAlignment="1">
      <alignment horizontal="center" wrapText="1"/>
    </xf>
    <xf numFmtId="2" fontId="18" fillId="0" borderId="0" xfId="7" applyNumberFormat="1" applyFont="1" applyAlignment="1">
      <alignment horizontal="center"/>
    </xf>
    <xf numFmtId="2" fontId="2" fillId="0" borderId="1" xfId="7" applyNumberFormat="1" applyFont="1" applyBorder="1" applyAlignment="1">
      <alignment horizontal="center" wrapText="1"/>
    </xf>
    <xf numFmtId="0" fontId="2" fillId="0" borderId="3" xfId="0" applyFont="1" applyBorder="1" applyAlignment="1">
      <alignment horizontal="left"/>
    </xf>
    <xf numFmtId="0" fontId="2" fillId="0" borderId="3" xfId="0" applyFont="1" applyBorder="1" applyAlignment="1">
      <alignment horizontal="center"/>
    </xf>
    <xf numFmtId="0" fontId="15" fillId="0" borderId="0" xfId="7"/>
    <xf numFmtId="0" fontId="26" fillId="0" borderId="0" xfId="7" applyFont="1"/>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left" vertical="top" wrapText="1"/>
    </xf>
    <xf numFmtId="0" fontId="15" fillId="0" borderId="0" xfId="7" applyFont="1" applyAlignment="1">
      <alignment horizontal="left"/>
    </xf>
    <xf numFmtId="3" fontId="18" fillId="0" borderId="0" xfId="7" applyNumberFormat="1" applyFont="1" applyAlignment="1">
      <alignment horizontal="center"/>
    </xf>
    <xf numFmtId="0" fontId="18" fillId="0" borderId="0" xfId="7" applyFont="1" applyBorder="1" applyAlignment="1">
      <alignment horizontal="left"/>
    </xf>
    <xf numFmtId="3" fontId="18" fillId="0" borderId="0" xfId="7" applyNumberFormat="1" applyFont="1" applyBorder="1" applyAlignment="1">
      <alignment horizontal="center"/>
    </xf>
    <xf numFmtId="3" fontId="18" fillId="0" borderId="1" xfId="7" applyNumberFormat="1" applyFont="1" applyBorder="1" applyAlignment="1">
      <alignment horizontal="center"/>
    </xf>
    <xf numFmtId="0" fontId="18" fillId="0" borderId="2" xfId="7" applyFont="1" applyBorder="1" applyAlignment="1">
      <alignment horizontal="left"/>
    </xf>
    <xf numFmtId="3" fontId="18" fillId="0" borderId="2" xfId="7" applyNumberFormat="1" applyFont="1" applyBorder="1" applyAlignment="1">
      <alignment horizontal="center"/>
    </xf>
    <xf numFmtId="0" fontId="28" fillId="0" borderId="0" xfId="0" applyFont="1"/>
    <xf numFmtId="0" fontId="0" fillId="0" borderId="0" xfId="0" applyAlignment="1">
      <alignment horizontal="left"/>
    </xf>
    <xf numFmtId="10" fontId="2" fillId="0" borderId="0" xfId="0" applyNumberFormat="1"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center"/>
    </xf>
    <xf numFmtId="0" fontId="9" fillId="0" borderId="0" xfId="0" applyFont="1" applyAlignment="1">
      <alignment vertical="center"/>
    </xf>
    <xf numFmtId="0" fontId="9" fillId="0" borderId="0" xfId="0" applyFont="1"/>
    <xf numFmtId="0" fontId="2" fillId="0" borderId="0" xfId="0" applyFont="1" applyBorder="1" applyAlignment="1">
      <alignment horizontal="left"/>
    </xf>
    <xf numFmtId="10" fontId="2" fillId="0" borderId="0" xfId="17" applyNumberFormat="1" applyFont="1" applyBorder="1" applyAlignment="1">
      <alignment horizontal="center"/>
    </xf>
    <xf numFmtId="10" fontId="2" fillId="0" borderId="1" xfId="17" applyNumberFormat="1" applyFont="1" applyBorder="1" applyAlignment="1">
      <alignment horizontal="center"/>
    </xf>
    <xf numFmtId="0" fontId="18" fillId="0" borderId="0" xfId="15" applyFont="1"/>
    <xf numFmtId="166" fontId="2" fillId="0" borderId="0" xfId="16" applyNumberFormat="1" applyFont="1" applyAlignment="1">
      <alignment horizontal="center"/>
    </xf>
    <xf numFmtId="0" fontId="18" fillId="0" borderId="0" xfId="15" applyFont="1" applyAlignment="1">
      <alignment horizontal="left"/>
    </xf>
    <xf numFmtId="0" fontId="18" fillId="0" borderId="0" xfId="15" applyFont="1" applyBorder="1" applyAlignment="1">
      <alignment horizontal="left"/>
    </xf>
    <xf numFmtId="166" fontId="2" fillId="0" borderId="0" xfId="16" applyNumberFormat="1" applyFont="1" applyBorder="1" applyAlignment="1">
      <alignment horizontal="center"/>
    </xf>
    <xf numFmtId="0" fontId="18" fillId="0" borderId="1" xfId="15" applyFont="1" applyBorder="1" applyAlignment="1">
      <alignment horizontal="left"/>
    </xf>
    <xf numFmtId="166" fontId="2" fillId="0" borderId="1" xfId="16" applyNumberFormat="1" applyFont="1" applyBorder="1" applyAlignment="1">
      <alignment horizontal="center"/>
    </xf>
    <xf numFmtId="0" fontId="18" fillId="0" borderId="2" xfId="15" applyFont="1" applyBorder="1" applyAlignment="1">
      <alignment horizontal="left"/>
    </xf>
    <xf numFmtId="166" fontId="2" fillId="0" borderId="2" xfId="16" applyNumberFormat="1"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165" fontId="2" fillId="0" borderId="0" xfId="0" applyNumberFormat="1" applyFont="1" applyBorder="1"/>
    <xf numFmtId="0" fontId="2" fillId="0" borderId="0" xfId="0" applyFont="1" applyBorder="1" applyAlignment="1">
      <alignment horizontal="center"/>
    </xf>
    <xf numFmtId="0" fontId="2" fillId="0" borderId="0" xfId="0" applyFont="1" applyBorder="1" applyAlignment="1">
      <alignment vertical="top" wrapText="1"/>
    </xf>
    <xf numFmtId="0" fontId="2" fillId="0" borderId="0" xfId="0" applyFont="1" applyBorder="1"/>
    <xf numFmtId="0" fontId="29" fillId="0" borderId="0" xfId="0" applyFont="1"/>
  </cellXfs>
  <cellStyles count="18">
    <cellStyle name="Comma" xfId="4" builtinId="3"/>
    <cellStyle name="Comma 2" xfId="8" xr:uid="{FB6D72F3-6961-4DAB-B2BE-48A08C758086}"/>
    <cellStyle name="Comma 3" xfId="12" xr:uid="{BB6ECF31-A788-4601-A841-C8BBC6C9E844}"/>
    <cellStyle name="Data" xfId="13" xr:uid="{60C324BC-B2EC-4476-BBBD-D631C3658087}"/>
    <cellStyle name="Hyperlink" xfId="5" builtinId="8"/>
    <cellStyle name="Hyperlink 2" xfId="11" xr:uid="{C542FBF6-0F29-4EC3-8BFB-29933CF377A2}"/>
    <cellStyle name="Normal" xfId="0" builtinId="0"/>
    <cellStyle name="Normal 2" xfId="2" xr:uid="{45D5FDA0-E773-4920-AE71-5526045EAE90}"/>
    <cellStyle name="Normal 2 2" xfId="7" xr:uid="{36EC5F99-8D1A-42A8-8FB3-9558001F3C54}"/>
    <cellStyle name="Normal 3" xfId="6" xr:uid="{837E68A7-50D5-4C0A-B6DD-2925B7A57669}"/>
    <cellStyle name="Normal 4" xfId="10" xr:uid="{3427DFDA-90EB-4DBD-938D-A83975954FC6}"/>
    <cellStyle name="Normal 5" xfId="15" xr:uid="{523761A3-1FD0-4616-AB28-F5C511926AE8}"/>
    <cellStyle name="Percent" xfId="1" builtinId="5"/>
    <cellStyle name="Percent 2" xfId="3" xr:uid="{0C2A6860-EB8B-40B2-9E75-7F9843B11A17}"/>
    <cellStyle name="Percent 2 2" xfId="9" xr:uid="{9951FB7B-C487-4BF1-B5DA-81EE1A524695}"/>
    <cellStyle name="Percent 3" xfId="14" xr:uid="{B017B3EE-DE6E-4D72-8F01-0D23B5AE0218}"/>
    <cellStyle name="Percent 3 2" xfId="17" xr:uid="{41F8B0B1-2960-4104-9F00-6570E7084782}"/>
    <cellStyle name="Percent 4" xfId="16" xr:uid="{FD64890C-3312-4FD0-8F23-CFE2A7F383A4}"/>
  </cellStyles>
  <dxfs count="0"/>
  <tableStyles count="0" defaultTableStyle="TableStyleMedium2" defaultPivotStyle="PivotStyleLight16"/>
  <colors>
    <mruColors>
      <color rgb="FF9F8B79"/>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 result_3.30'!$K$14</c:f>
              <c:strCache>
                <c:ptCount val="1"/>
                <c:pt idx="0">
                  <c:v>2010 award rate</c:v>
                </c:pt>
              </c:strCache>
            </c:strRef>
          </c:tx>
          <c:spPr>
            <a:ln w="28575" cap="rnd">
              <a:solidFill>
                <a:schemeClr val="accent1"/>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result_3.30'!$K$15:$K$24</c:f>
              <c:numCache>
                <c:formatCode>General</c:formatCode>
                <c:ptCount val="10"/>
                <c:pt idx="0">
                  <c:v>0.57941565270636874</c:v>
                </c:pt>
                <c:pt idx="1">
                  <c:v>0.57941565270636874</c:v>
                </c:pt>
                <c:pt idx="2">
                  <c:v>0.57941565270636874</c:v>
                </c:pt>
                <c:pt idx="3">
                  <c:v>0.57941565270636874</c:v>
                </c:pt>
                <c:pt idx="4">
                  <c:v>0.57941565270636874</c:v>
                </c:pt>
                <c:pt idx="5">
                  <c:v>0.57941565270636874</c:v>
                </c:pt>
                <c:pt idx="6">
                  <c:v>0.57941565270636874</c:v>
                </c:pt>
                <c:pt idx="7">
                  <c:v>0.57941565270636874</c:v>
                </c:pt>
                <c:pt idx="8">
                  <c:v>0.57941565270636874</c:v>
                </c:pt>
                <c:pt idx="9">
                  <c:v>0.57941565270636874</c:v>
                </c:pt>
              </c:numCache>
            </c:numRef>
          </c:val>
          <c:smooth val="0"/>
          <c:extLst>
            <c:ext xmlns:c16="http://schemas.microsoft.com/office/drawing/2014/chart" uri="{C3380CC4-5D6E-409C-BE32-E72D297353CC}">
              <c16:uniqueId val="{00000000-4E49-4166-B801-8457E32EF1E0}"/>
            </c:ext>
          </c:extLst>
        </c:ser>
        <c:ser>
          <c:idx val="1"/>
          <c:order val="1"/>
          <c:tx>
            <c:v>Impact of business cycle</c:v>
          </c:tx>
          <c:spPr>
            <a:ln w="28575" cap="rnd">
              <a:solidFill>
                <a:schemeClr val="accent2"/>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result_3.30'!$G$15:$G$24</c:f>
              <c:numCache>
                <c:formatCode>General</c:formatCode>
                <c:ptCount val="10"/>
                <c:pt idx="0">
                  <c:v>0.57941565270636874</c:v>
                </c:pt>
                <c:pt idx="1">
                  <c:v>0.56753232562914491</c:v>
                </c:pt>
                <c:pt idx="2">
                  <c:v>0.54812612840905783</c:v>
                </c:pt>
                <c:pt idx="3">
                  <c:v>0.53347535936161872</c:v>
                </c:pt>
                <c:pt idx="4">
                  <c:v>0.51059976624324921</c:v>
                </c:pt>
                <c:pt idx="5">
                  <c:v>0.48906072288751601</c:v>
                </c:pt>
                <c:pt idx="6">
                  <c:v>0.47787452307529743</c:v>
                </c:pt>
                <c:pt idx="7">
                  <c:v>0.46858695339411494</c:v>
                </c:pt>
                <c:pt idx="8">
                  <c:v>0.45722971217706798</c:v>
                </c:pt>
                <c:pt idx="9">
                  <c:v>0.4525479124113917</c:v>
                </c:pt>
              </c:numCache>
            </c:numRef>
          </c:val>
          <c:smooth val="0"/>
          <c:extLst>
            <c:ext xmlns:c16="http://schemas.microsoft.com/office/drawing/2014/chart" uri="{C3380CC4-5D6E-409C-BE32-E72D297353CC}">
              <c16:uniqueId val="{00000001-4E49-4166-B801-8457E32EF1E0}"/>
            </c:ext>
          </c:extLst>
        </c:ser>
        <c:ser>
          <c:idx val="2"/>
          <c:order val="2"/>
          <c:tx>
            <c:v>Impact of field offices</c:v>
          </c:tx>
          <c:spPr>
            <a:ln w="28575" cap="rnd">
              <a:solidFill>
                <a:schemeClr val="accent3"/>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result_3.30'!$J$15:$J$24</c:f>
              <c:numCache>
                <c:formatCode>General</c:formatCode>
                <c:ptCount val="10"/>
                <c:pt idx="0">
                  <c:v>0.57941565270636874</c:v>
                </c:pt>
                <c:pt idx="1">
                  <c:v>0.56304359003500981</c:v>
                </c:pt>
                <c:pt idx="2">
                  <c:v>0.54070995655787812</c:v>
                </c:pt>
                <c:pt idx="3">
                  <c:v>0.52215593916771275</c:v>
                </c:pt>
                <c:pt idx="4">
                  <c:v>0.49928034604934329</c:v>
                </c:pt>
                <c:pt idx="5">
                  <c:v>0.47774130269361009</c:v>
                </c:pt>
                <c:pt idx="6">
                  <c:v>0.46655510288139151</c:v>
                </c:pt>
                <c:pt idx="7">
                  <c:v>0.45746269561734532</c:v>
                </c:pt>
                <c:pt idx="8">
                  <c:v>0.44532480473175312</c:v>
                </c:pt>
                <c:pt idx="9">
                  <c:v>0.44064300496607683</c:v>
                </c:pt>
              </c:numCache>
            </c:numRef>
          </c:val>
          <c:smooth val="0"/>
          <c:extLst>
            <c:ext xmlns:c16="http://schemas.microsoft.com/office/drawing/2014/chart" uri="{C3380CC4-5D6E-409C-BE32-E72D297353CC}">
              <c16:uniqueId val="{00000002-4E49-4166-B801-8457E32EF1E0}"/>
            </c:ext>
          </c:extLst>
        </c:ser>
        <c:ser>
          <c:idx val="3"/>
          <c:order val="3"/>
          <c:tx>
            <c:v>Observed award rate</c:v>
          </c:tx>
          <c:spPr>
            <a:ln w="28575" cap="rnd">
              <a:solidFill>
                <a:schemeClr val="accent4"/>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result_3.30'!$C$2:$C$11</c:f>
              <c:numCache>
                <c:formatCode>General</c:formatCode>
                <c:ptCount val="10"/>
                <c:pt idx="0">
                  <c:v>0.57941565270636874</c:v>
                </c:pt>
                <c:pt idx="1">
                  <c:v>0.56080431842217515</c:v>
                </c:pt>
                <c:pt idx="2">
                  <c:v>0.53564640634275162</c:v>
                </c:pt>
                <c:pt idx="3">
                  <c:v>0.48256003874232584</c:v>
                </c:pt>
                <c:pt idx="4">
                  <c:v>0.42981993286350773</c:v>
                </c:pt>
                <c:pt idx="5">
                  <c:v>0.40542381463624844</c:v>
                </c:pt>
                <c:pt idx="6">
                  <c:v>0.38601806754314155</c:v>
                </c:pt>
                <c:pt idx="7">
                  <c:v>0.38913615741833152</c:v>
                </c:pt>
                <c:pt idx="8">
                  <c:v>0.37395625469126004</c:v>
                </c:pt>
                <c:pt idx="9">
                  <c:v>0.36532507288094257</c:v>
                </c:pt>
              </c:numCache>
            </c:numRef>
          </c:val>
          <c:smooth val="0"/>
          <c:extLst>
            <c:ext xmlns:c16="http://schemas.microsoft.com/office/drawing/2014/chart" uri="{C3380CC4-5D6E-409C-BE32-E72D297353CC}">
              <c16:uniqueId val="{00000003-4E49-4166-B801-8457E32EF1E0}"/>
            </c:ext>
          </c:extLst>
        </c:ser>
        <c:dLbls>
          <c:showLegendKey val="0"/>
          <c:showVal val="0"/>
          <c:showCatName val="0"/>
          <c:showSerName val="0"/>
          <c:showPercent val="0"/>
          <c:showBubbleSize val="0"/>
        </c:dLbls>
        <c:smooth val="0"/>
        <c:axId val="1154452687"/>
        <c:axId val="1020445471"/>
      </c:lineChart>
      <c:catAx>
        <c:axId val="115445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445471"/>
        <c:crosses val="autoZero"/>
        <c:auto val="1"/>
        <c:lblAlgn val="ctr"/>
        <c:lblOffset val="100"/>
        <c:noMultiLvlLbl val="0"/>
      </c:catAx>
      <c:valAx>
        <c:axId val="1020445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4452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9396325459318E-2"/>
          <c:y val="0.12953380827396577"/>
          <c:w val="0.88137270341207352"/>
          <c:h val="0.74719722534683164"/>
        </c:manualLayout>
      </c:layout>
      <c:barChart>
        <c:barDir val="col"/>
        <c:grouping val="stacked"/>
        <c:varyColors val="0"/>
        <c:ser>
          <c:idx val="0"/>
          <c:order val="0"/>
          <c:tx>
            <c:strRef>
              <c:f>'Main result_3.30'!$B$26</c:f>
              <c:strCache>
                <c:ptCount val="1"/>
                <c:pt idx="0">
                  <c:v>Business cycle share</c:v>
                </c:pt>
              </c:strCache>
            </c:strRef>
          </c:tx>
          <c:spPr>
            <a:solidFill>
              <a:srgbClr val="C00000"/>
            </a:solidFill>
            <a:ln>
              <a:noFill/>
            </a:ln>
            <a:effectLst/>
          </c:spPr>
          <c:invertIfNegative val="0"/>
          <c:cat>
            <c:strRef>
              <c:f>'Main result_3.30'!$A$36:$A$37</c:f>
              <c:strCache>
                <c:ptCount val="2"/>
                <c:pt idx="0">
                  <c:v>2019</c:v>
                </c:pt>
                <c:pt idx="1">
                  <c:v>Average 2011-2019</c:v>
                </c:pt>
              </c:strCache>
            </c:strRef>
          </c:cat>
          <c:val>
            <c:numRef>
              <c:f>'Main result_3.30'!$B$36:$B$37</c:f>
              <c:numCache>
                <c:formatCode>General</c:formatCode>
                <c:ptCount val="2"/>
                <c:pt idx="0">
                  <c:v>0.59258908261366561</c:v>
                </c:pt>
                <c:pt idx="1">
                  <c:v>0.56686501514984022</c:v>
                </c:pt>
              </c:numCache>
            </c:numRef>
          </c:val>
          <c:extLst>
            <c:ext xmlns:c16="http://schemas.microsoft.com/office/drawing/2014/chart" uri="{C3380CC4-5D6E-409C-BE32-E72D297353CC}">
              <c16:uniqueId val="{00000000-D734-344D-A7DE-A8100D2B405C}"/>
            </c:ext>
          </c:extLst>
        </c:ser>
        <c:ser>
          <c:idx val="1"/>
          <c:order val="1"/>
          <c:tx>
            <c:strRef>
              <c:f>'Main result_3.30'!$C$26</c:f>
              <c:strCache>
                <c:ptCount val="1"/>
                <c:pt idx="0">
                  <c:v>ALJ share</c:v>
                </c:pt>
              </c:strCache>
            </c:strRef>
          </c:tx>
          <c:spPr>
            <a:solidFill>
              <a:schemeClr val="bg1">
                <a:lumMod val="65000"/>
              </a:schemeClr>
            </a:solidFill>
            <a:ln>
              <a:noFill/>
            </a:ln>
            <a:effectLst/>
          </c:spPr>
          <c:invertIfNegative val="0"/>
          <c:cat>
            <c:strRef>
              <c:f>'Main result_3.30'!$A$36:$A$37</c:f>
              <c:strCache>
                <c:ptCount val="2"/>
                <c:pt idx="0">
                  <c:v>2019</c:v>
                </c:pt>
                <c:pt idx="1">
                  <c:v>Average 2011-2019</c:v>
                </c:pt>
              </c:strCache>
            </c:strRef>
          </c:cat>
          <c:val>
            <c:numRef>
              <c:f>'Main result_3.30'!$C$36:$C$37</c:f>
              <c:numCache>
                <c:formatCode>General</c:formatCode>
                <c:ptCount val="2"/>
                <c:pt idx="0">
                  <c:v>0.35180404549583666</c:v>
                </c:pt>
                <c:pt idx="1">
                  <c:v>0.3332732573472299</c:v>
                </c:pt>
              </c:numCache>
            </c:numRef>
          </c:val>
          <c:extLst>
            <c:ext xmlns:c16="http://schemas.microsoft.com/office/drawing/2014/chart" uri="{C3380CC4-5D6E-409C-BE32-E72D297353CC}">
              <c16:uniqueId val="{00000001-D734-344D-A7DE-A8100D2B405C}"/>
            </c:ext>
          </c:extLst>
        </c:ser>
        <c:ser>
          <c:idx val="2"/>
          <c:order val="2"/>
          <c:tx>
            <c:strRef>
              <c:f>'Main result_3.30'!$D$26</c:f>
              <c:strCache>
                <c:ptCount val="1"/>
                <c:pt idx="0">
                  <c:v>Field offices share</c:v>
                </c:pt>
              </c:strCache>
            </c:strRef>
          </c:tx>
          <c:spPr>
            <a:solidFill>
              <a:schemeClr val="tx1"/>
            </a:solidFill>
            <a:ln>
              <a:noFill/>
            </a:ln>
            <a:effectLst/>
          </c:spPr>
          <c:invertIfNegative val="0"/>
          <c:cat>
            <c:strRef>
              <c:f>'Main result_3.30'!$A$36:$A$37</c:f>
              <c:strCache>
                <c:ptCount val="2"/>
                <c:pt idx="0">
                  <c:v>2019</c:v>
                </c:pt>
                <c:pt idx="1">
                  <c:v>Average 2011-2019</c:v>
                </c:pt>
              </c:strCache>
            </c:strRef>
          </c:cat>
          <c:val>
            <c:numRef>
              <c:f>'Main result_3.30'!$D$36:$D$37</c:f>
              <c:numCache>
                <c:formatCode>General</c:formatCode>
                <c:ptCount val="2"/>
                <c:pt idx="0">
                  <c:v>5.5606871890497775E-2</c:v>
                </c:pt>
                <c:pt idx="1">
                  <c:v>9.9861727502929931E-2</c:v>
                </c:pt>
              </c:numCache>
            </c:numRef>
          </c:val>
          <c:extLst>
            <c:ext xmlns:c16="http://schemas.microsoft.com/office/drawing/2014/chart" uri="{C3380CC4-5D6E-409C-BE32-E72D297353CC}">
              <c16:uniqueId val="{00000002-D734-344D-A7DE-A8100D2B405C}"/>
            </c:ext>
          </c:extLst>
        </c:ser>
        <c:dLbls>
          <c:showLegendKey val="0"/>
          <c:showVal val="0"/>
          <c:showCatName val="0"/>
          <c:showSerName val="0"/>
          <c:showPercent val="0"/>
          <c:showBubbleSize val="0"/>
        </c:dLbls>
        <c:gapWidth val="150"/>
        <c:overlap val="100"/>
        <c:axId val="692191952"/>
        <c:axId val="692194656"/>
      </c:barChart>
      <c:catAx>
        <c:axId val="69219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4656"/>
        <c:crosses val="autoZero"/>
        <c:auto val="1"/>
        <c:lblAlgn val="ctr"/>
        <c:lblOffset val="100"/>
        <c:noMultiLvlLbl val="0"/>
      </c:catAx>
      <c:valAx>
        <c:axId val="692194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1952"/>
        <c:crosses val="autoZero"/>
        <c:crossBetween val="between"/>
      </c:valAx>
      <c:spPr>
        <a:noFill/>
        <a:ln>
          <a:noFill/>
        </a:ln>
        <a:effectLst/>
      </c:spPr>
    </c:plotArea>
    <c:legend>
      <c:legendPos val="b"/>
      <c:layout>
        <c:manualLayout>
          <c:xMode val="edge"/>
          <c:yMode val="edge"/>
          <c:x val="9.166666666666666E-2"/>
          <c:y val="3.114235720534933E-2"/>
          <c:w val="0.9"/>
          <c:h val="7.6000476190327404E-2"/>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4247594050743"/>
          <c:y val="2.8561429821272341E-2"/>
          <c:w val="0.85785433070866146"/>
          <c:h val="0.877714973128359"/>
        </c:manualLayout>
      </c:layout>
      <c:lineChart>
        <c:grouping val="standard"/>
        <c:varyColors val="0"/>
        <c:ser>
          <c:idx val="0"/>
          <c:order val="0"/>
          <c:tx>
            <c:strRef>
              <c:f>'Figure 1'!$B$24</c:f>
              <c:strCache>
                <c:ptCount val="1"/>
                <c:pt idx="0">
                  <c:v>SSDI beneficiaries </c:v>
                </c:pt>
              </c:strCache>
            </c:strRef>
          </c:tx>
          <c:spPr>
            <a:ln w="25400" cap="rnd">
              <a:solidFill>
                <a:srgbClr val="800000"/>
              </a:solidFill>
              <a:round/>
            </a:ln>
            <a:effectLst/>
          </c:spPr>
          <c:marker>
            <c:symbol val="none"/>
          </c:marker>
          <c:cat>
            <c:numRef>
              <c:f>'Figure 1'!$A$25:$A$54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1'!$B$25:$B$54</c:f>
              <c:numCache>
                <c:formatCode>#,##0</c:formatCode>
                <c:ptCount val="30"/>
                <c:pt idx="0">
                  <c:v>3011294</c:v>
                </c:pt>
                <c:pt idx="1">
                  <c:v>3194938</c:v>
                </c:pt>
                <c:pt idx="2">
                  <c:v>3467783</c:v>
                </c:pt>
                <c:pt idx="3">
                  <c:v>3725966</c:v>
                </c:pt>
                <c:pt idx="4">
                  <c:v>3962954</c:v>
                </c:pt>
                <c:pt idx="5">
                  <c:v>4185263</c:v>
                </c:pt>
                <c:pt idx="6">
                  <c:v>4385623</c:v>
                </c:pt>
                <c:pt idx="7">
                  <c:v>4508134</c:v>
                </c:pt>
                <c:pt idx="8">
                  <c:v>4698319</c:v>
                </c:pt>
                <c:pt idx="9">
                  <c:v>4879455</c:v>
                </c:pt>
                <c:pt idx="10">
                  <c:v>5042333</c:v>
                </c:pt>
                <c:pt idx="11">
                  <c:v>5268039</c:v>
                </c:pt>
                <c:pt idx="12">
                  <c:v>5539597</c:v>
                </c:pt>
                <c:pt idx="13">
                  <c:v>5868541</c:v>
                </c:pt>
                <c:pt idx="14">
                  <c:v>6197385</c:v>
                </c:pt>
                <c:pt idx="15">
                  <c:v>6519001</c:v>
                </c:pt>
                <c:pt idx="16">
                  <c:v>6806918</c:v>
                </c:pt>
                <c:pt idx="17">
                  <c:v>7098723</c:v>
                </c:pt>
                <c:pt idx="18">
                  <c:v>7426691</c:v>
                </c:pt>
                <c:pt idx="19">
                  <c:v>7788013</c:v>
                </c:pt>
                <c:pt idx="20">
                  <c:v>8203951</c:v>
                </c:pt>
                <c:pt idx="21">
                  <c:v>8575544</c:v>
                </c:pt>
                <c:pt idx="22">
                  <c:v>8826591</c:v>
                </c:pt>
                <c:pt idx="23">
                  <c:v>8940950</c:v>
                </c:pt>
                <c:pt idx="24">
                  <c:v>8954518</c:v>
                </c:pt>
                <c:pt idx="25">
                  <c:v>8909430</c:v>
                </c:pt>
                <c:pt idx="26">
                  <c:v>8808736</c:v>
                </c:pt>
                <c:pt idx="27">
                  <c:v>8695475</c:v>
                </c:pt>
                <c:pt idx="28">
                  <c:v>8537332</c:v>
                </c:pt>
                <c:pt idx="29">
                  <c:v>8378374</c:v>
                </c:pt>
              </c:numCache>
            </c:numRef>
          </c:val>
          <c:smooth val="0"/>
          <c:extLst>
            <c:ext xmlns:c16="http://schemas.microsoft.com/office/drawing/2014/chart" uri="{C3380CC4-5D6E-409C-BE32-E72D297353CC}">
              <c16:uniqueId val="{00000000-1F7B-42F7-B5F7-936DF3B78A12}"/>
            </c:ext>
          </c:extLst>
        </c:ser>
        <c:dLbls>
          <c:showLegendKey val="0"/>
          <c:showVal val="0"/>
          <c:showCatName val="0"/>
          <c:showSerName val="0"/>
          <c:showPercent val="0"/>
          <c:showBubbleSize val="0"/>
        </c:dLbls>
        <c:smooth val="0"/>
        <c:axId val="1470455631"/>
        <c:axId val="1411329727"/>
      </c:lineChart>
      <c:catAx>
        <c:axId val="147045563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411329727"/>
        <c:crosses val="autoZero"/>
        <c:auto val="1"/>
        <c:lblAlgn val="ctr"/>
        <c:lblOffset val="100"/>
        <c:tickLblSkip val="4"/>
        <c:tickMarkSkip val="4"/>
        <c:noMultiLvlLbl val="0"/>
      </c:catAx>
      <c:valAx>
        <c:axId val="1411329727"/>
        <c:scaling>
          <c:orientation val="minMax"/>
          <c:max val="12000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470455631"/>
        <c:crosses val="autoZero"/>
        <c:crossBetween val="between"/>
        <c:majorUnit val="4000000"/>
        <c:dispUnits>
          <c:builtInUnit val="millions"/>
          <c:dispUnitsLbl>
            <c:layout>
              <c:manualLayout>
                <c:xMode val="edge"/>
                <c:yMode val="edge"/>
                <c:x val="1.8213566327464881E-3"/>
                <c:y val="0.37123515810523683"/>
              </c:manualLayout>
            </c:layout>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9483814523185"/>
          <c:y val="2.8551431071116112E-2"/>
          <c:w val="0.82568875765529304"/>
          <c:h val="0.87775809273840766"/>
        </c:manualLayout>
      </c:layout>
      <c:areaChart>
        <c:grouping val="stacked"/>
        <c:varyColors val="0"/>
        <c:ser>
          <c:idx val="4"/>
          <c:order val="2"/>
          <c:spPr>
            <a:noFill/>
            <a:ln>
              <a:solidFill>
                <a:schemeClr val="bg1"/>
              </a:solidFill>
            </a:ln>
            <a:effectLst/>
          </c:spPr>
          <c:cat>
            <c:numRef>
              <c:f>'Figure 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2'!$D$25:$D$54</c:f>
              <c:numCache>
                <c:formatCode>General</c:formatCode>
                <c:ptCount val="30"/>
                <c:pt idx="0">
                  <c:v>0.46797699999999998</c:v>
                </c:pt>
                <c:pt idx="1">
                  <c:v>0.53643399999999997</c:v>
                </c:pt>
                <c:pt idx="2">
                  <c:v>0.63663700000000001</c:v>
                </c:pt>
                <c:pt idx="3">
                  <c:v>0.63523799999999997</c:v>
                </c:pt>
                <c:pt idx="4" formatCode="0.00">
                  <c:v>0.63187000000000004</c:v>
                </c:pt>
                <c:pt idx="5" formatCode="0.00">
                  <c:v>0.64583199999999996</c:v>
                </c:pt>
                <c:pt idx="6" formatCode="0.00">
                  <c:v>0.62433499999999997</c:v>
                </c:pt>
                <c:pt idx="7" formatCode="0.00">
                  <c:v>0.58741699999999997</c:v>
                </c:pt>
                <c:pt idx="8" formatCode="0.00">
                  <c:v>0.60813099999999998</c:v>
                </c:pt>
                <c:pt idx="9" formatCode="0.00">
                  <c:v>0.62048800000000004</c:v>
                </c:pt>
                <c:pt idx="10" formatCode="0.00">
                  <c:v>0.61070000000000002</c:v>
                </c:pt>
                <c:pt idx="11" formatCode="0.00">
                  <c:v>0.66190000000000004</c:v>
                </c:pt>
                <c:pt idx="12" formatCode="0.00">
                  <c:v>0.730383</c:v>
                </c:pt>
                <c:pt idx="13" formatCode="0.00">
                  <c:v>0.75570599999999999</c:v>
                </c:pt>
                <c:pt idx="14" formatCode="0.00">
                  <c:v>0.77524400000000004</c:v>
                </c:pt>
                <c:pt idx="15" formatCode="0.00">
                  <c:v>0.82120700000000002</c:v>
                </c:pt>
                <c:pt idx="16" formatCode="0.00">
                  <c:v>0.79867500000000002</c:v>
                </c:pt>
                <c:pt idx="17" formatCode="0.00">
                  <c:v>0.80478700000000003</c:v>
                </c:pt>
                <c:pt idx="18" formatCode="0.00">
                  <c:v>0.87722599999999995</c:v>
                </c:pt>
                <c:pt idx="19" formatCode="0.00">
                  <c:v>0.970696</c:v>
                </c:pt>
                <c:pt idx="20" formatCode="0.00">
                  <c:v>1.026988</c:v>
                </c:pt>
                <c:pt idx="21" formatCode="0.00">
                  <c:v>0.99897899999999995</c:v>
                </c:pt>
                <c:pt idx="22" formatCode="0.00">
                  <c:v>0.960206</c:v>
                </c:pt>
                <c:pt idx="23" formatCode="0.00">
                  <c:v>0.86896499999999999</c:v>
                </c:pt>
                <c:pt idx="24" formatCode="0.00">
                  <c:v>0.77879600000000004</c:v>
                </c:pt>
                <c:pt idx="25" formatCode="0.00">
                  <c:v>0.74147799999999997</c:v>
                </c:pt>
                <c:pt idx="26" formatCode="0.00">
                  <c:v>0.70644799999999996</c:v>
                </c:pt>
                <c:pt idx="27" formatCode="0.00">
                  <c:v>0.71592100000000003</c:v>
                </c:pt>
                <c:pt idx="28" formatCode="0.00">
                  <c:v>0.68672299999999997</c:v>
                </c:pt>
                <c:pt idx="29" formatCode="0.00">
                  <c:v>0.67944899999999997</c:v>
                </c:pt>
              </c:numCache>
            </c:numRef>
          </c:val>
          <c:extLst>
            <c:ext xmlns:c16="http://schemas.microsoft.com/office/drawing/2014/chart" uri="{C3380CC4-5D6E-409C-BE32-E72D297353CC}">
              <c16:uniqueId val="{00000000-60BD-D44C-A838-9F41BD4F70F2}"/>
            </c:ext>
          </c:extLst>
        </c:ser>
        <c:ser>
          <c:idx val="3"/>
          <c:order val="3"/>
          <c:tx>
            <c:v>difference</c:v>
          </c:tx>
          <c:spPr>
            <a:pattFill prst="wdUpDiag">
              <a:fgClr>
                <a:srgbClr val="C4C4C4"/>
              </a:fgClr>
              <a:bgClr>
                <a:schemeClr val="bg1"/>
              </a:bgClr>
            </a:pattFill>
            <a:ln>
              <a:noFill/>
            </a:ln>
            <a:effectLst/>
          </c:spPr>
          <c:cat>
            <c:numRef>
              <c:f>'Figure 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2'!$E$25:$E$54</c:f>
              <c:numCache>
                <c:formatCode>General</c:formatCode>
                <c:ptCount val="30"/>
                <c:pt idx="24">
                  <c:v>4.3300000000000001E-4</c:v>
                </c:pt>
                <c:pt idx="25">
                  <c:v>6.1023000000000001E-2</c:v>
                </c:pt>
                <c:pt idx="26">
                  <c:v>0.113924</c:v>
                </c:pt>
                <c:pt idx="27">
                  <c:v>0.143099</c:v>
                </c:pt>
                <c:pt idx="28">
                  <c:v>0.190134</c:v>
                </c:pt>
                <c:pt idx="29">
                  <c:v>0.19137799999999999</c:v>
                </c:pt>
              </c:numCache>
            </c:numRef>
          </c:val>
          <c:extLst>
            <c:ext xmlns:c16="http://schemas.microsoft.com/office/drawing/2014/chart" uri="{C3380CC4-5D6E-409C-BE32-E72D297353CC}">
              <c16:uniqueId val="{00000001-60BD-D44C-A838-9F41BD4F70F2}"/>
            </c:ext>
          </c:extLst>
        </c:ser>
        <c:dLbls>
          <c:showLegendKey val="0"/>
          <c:showVal val="0"/>
          <c:showCatName val="0"/>
          <c:showSerName val="0"/>
          <c:showPercent val="0"/>
          <c:showBubbleSize val="0"/>
        </c:dLbls>
        <c:axId val="2093381007"/>
        <c:axId val="2095984991"/>
      </c:areaChart>
      <c:lineChart>
        <c:grouping val="standard"/>
        <c:varyColors val="0"/>
        <c:ser>
          <c:idx val="1"/>
          <c:order val="0"/>
          <c:tx>
            <c:strRef>
              <c:f>'Figure 2'!$B$24</c:f>
              <c:strCache>
                <c:ptCount val="1"/>
                <c:pt idx="0">
                  <c:v>New awards</c:v>
                </c:pt>
              </c:strCache>
            </c:strRef>
          </c:tx>
          <c:spPr>
            <a:ln w="28575" cap="rnd">
              <a:solidFill>
                <a:srgbClr val="800000"/>
              </a:solidFill>
              <a:round/>
            </a:ln>
            <a:effectLst/>
          </c:spPr>
          <c:marker>
            <c:symbol val="none"/>
          </c:marker>
          <c:cat>
            <c:numRef>
              <c:f>'Figure 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2'!$B$25:$B$54</c:f>
              <c:numCache>
                <c:formatCode>0.00</c:formatCode>
                <c:ptCount val="30"/>
                <c:pt idx="0">
                  <c:v>0.46797699999999998</c:v>
                </c:pt>
                <c:pt idx="1">
                  <c:v>0.53643399999999997</c:v>
                </c:pt>
                <c:pt idx="2">
                  <c:v>0.63663700000000001</c:v>
                </c:pt>
                <c:pt idx="3">
                  <c:v>0.63523799999999997</c:v>
                </c:pt>
                <c:pt idx="4">
                  <c:v>0.63187000000000004</c:v>
                </c:pt>
                <c:pt idx="5">
                  <c:v>0.64583199999999996</c:v>
                </c:pt>
                <c:pt idx="6">
                  <c:v>0.62433499999999997</c:v>
                </c:pt>
                <c:pt idx="7">
                  <c:v>0.58741699999999997</c:v>
                </c:pt>
                <c:pt idx="8">
                  <c:v>0.60813099999999998</c:v>
                </c:pt>
                <c:pt idx="9">
                  <c:v>0.62048800000000004</c:v>
                </c:pt>
                <c:pt idx="10">
                  <c:v>0.61070000000000002</c:v>
                </c:pt>
                <c:pt idx="11">
                  <c:v>0.66190000000000004</c:v>
                </c:pt>
                <c:pt idx="12">
                  <c:v>0.730383</c:v>
                </c:pt>
                <c:pt idx="13">
                  <c:v>0.75570599999999999</c:v>
                </c:pt>
                <c:pt idx="14">
                  <c:v>0.77524400000000004</c:v>
                </c:pt>
                <c:pt idx="15">
                  <c:v>0.82120700000000002</c:v>
                </c:pt>
                <c:pt idx="16">
                  <c:v>0.79867500000000002</c:v>
                </c:pt>
                <c:pt idx="17">
                  <c:v>0.80478700000000003</c:v>
                </c:pt>
                <c:pt idx="18">
                  <c:v>0.87722599999999995</c:v>
                </c:pt>
                <c:pt idx="19">
                  <c:v>0.970696</c:v>
                </c:pt>
                <c:pt idx="20">
                  <c:v>1.026988</c:v>
                </c:pt>
                <c:pt idx="21">
                  <c:v>0.99897899999999995</c:v>
                </c:pt>
                <c:pt idx="22">
                  <c:v>0.960206</c:v>
                </c:pt>
                <c:pt idx="23">
                  <c:v>0.86896499999999999</c:v>
                </c:pt>
                <c:pt idx="24">
                  <c:v>0.77879600000000004</c:v>
                </c:pt>
                <c:pt idx="25">
                  <c:v>0.74147799999999997</c:v>
                </c:pt>
                <c:pt idx="26">
                  <c:v>0.70644799999999996</c:v>
                </c:pt>
                <c:pt idx="27">
                  <c:v>0.71592100000000003</c:v>
                </c:pt>
                <c:pt idx="28">
                  <c:v>0.68672299999999997</c:v>
                </c:pt>
                <c:pt idx="29">
                  <c:v>0.67944899999999997</c:v>
                </c:pt>
              </c:numCache>
            </c:numRef>
          </c:val>
          <c:smooth val="0"/>
          <c:extLst>
            <c:ext xmlns:c16="http://schemas.microsoft.com/office/drawing/2014/chart" uri="{C3380CC4-5D6E-409C-BE32-E72D297353CC}">
              <c16:uniqueId val="{00000003-60BD-D44C-A838-9F41BD4F70F2}"/>
            </c:ext>
          </c:extLst>
        </c:ser>
        <c:ser>
          <c:idx val="0"/>
          <c:order val="1"/>
          <c:tx>
            <c:strRef>
              <c:f>'Figure 2'!$C$24</c:f>
              <c:strCache>
                <c:ptCount val="1"/>
                <c:pt idx="0">
                  <c:v>Terminated beneficiaries</c:v>
                </c:pt>
              </c:strCache>
            </c:strRef>
          </c:tx>
          <c:spPr>
            <a:ln w="28575" cap="rnd">
              <a:solidFill>
                <a:schemeClr val="tx1"/>
              </a:solidFill>
              <a:round/>
            </a:ln>
            <a:effectLst/>
          </c:spPr>
          <c:marker>
            <c:symbol val="none"/>
          </c:marker>
          <c:cat>
            <c:numRef>
              <c:f>'Figure 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2'!$C$25:$C$54</c:f>
              <c:numCache>
                <c:formatCode>0.00</c:formatCode>
                <c:ptCount val="30"/>
                <c:pt idx="0">
                  <c:v>0.348194</c:v>
                </c:pt>
                <c:pt idx="1">
                  <c:v>0.35130299999999998</c:v>
                </c:pt>
                <c:pt idx="2">
                  <c:v>0.36179600000000001</c:v>
                </c:pt>
                <c:pt idx="3">
                  <c:v>0.37231700000000001</c:v>
                </c:pt>
                <c:pt idx="4">
                  <c:v>0.38458999999999999</c:v>
                </c:pt>
                <c:pt idx="5">
                  <c:v>0.39947500000000002</c:v>
                </c:pt>
                <c:pt idx="6">
                  <c:v>0.39698</c:v>
                </c:pt>
                <c:pt idx="7">
                  <c:v>0.46498400000000001</c:v>
                </c:pt>
                <c:pt idx="8">
                  <c:v>0.40948899999999999</c:v>
                </c:pt>
                <c:pt idx="9">
                  <c:v>0.43395</c:v>
                </c:pt>
                <c:pt idx="10">
                  <c:v>0.46035100000000001</c:v>
                </c:pt>
                <c:pt idx="11">
                  <c:v>0.45907300000000001</c:v>
                </c:pt>
                <c:pt idx="12">
                  <c:v>0.47936400000000001</c:v>
                </c:pt>
                <c:pt idx="13">
                  <c:v>0.44748500000000002</c:v>
                </c:pt>
                <c:pt idx="14">
                  <c:v>0.47001700000000002</c:v>
                </c:pt>
                <c:pt idx="15">
                  <c:v>0.499662</c:v>
                </c:pt>
                <c:pt idx="16">
                  <c:v>0.51112800000000003</c:v>
                </c:pt>
                <c:pt idx="17">
                  <c:v>0.52234899999999995</c:v>
                </c:pt>
                <c:pt idx="18">
                  <c:v>0.56331399999999998</c:v>
                </c:pt>
                <c:pt idx="19">
                  <c:v>0.63007400000000002</c:v>
                </c:pt>
                <c:pt idx="20">
                  <c:v>0.64067799999999997</c:v>
                </c:pt>
                <c:pt idx="21">
                  <c:v>0.65387700000000004</c:v>
                </c:pt>
                <c:pt idx="22">
                  <c:v>0.72831999999999997</c:v>
                </c:pt>
                <c:pt idx="23">
                  <c:v>0.76917100000000005</c:v>
                </c:pt>
                <c:pt idx="24">
                  <c:v>0.77922899999999995</c:v>
                </c:pt>
                <c:pt idx="25">
                  <c:v>0.80250100000000002</c:v>
                </c:pt>
                <c:pt idx="26">
                  <c:v>0.82037199999999999</c:v>
                </c:pt>
                <c:pt idx="27">
                  <c:v>0.85902000000000001</c:v>
                </c:pt>
                <c:pt idx="28">
                  <c:v>0.876857</c:v>
                </c:pt>
                <c:pt idx="29">
                  <c:v>0.87082700000000002</c:v>
                </c:pt>
              </c:numCache>
            </c:numRef>
          </c:val>
          <c:smooth val="0"/>
          <c:extLst>
            <c:ext xmlns:c16="http://schemas.microsoft.com/office/drawing/2014/chart" uri="{C3380CC4-5D6E-409C-BE32-E72D297353CC}">
              <c16:uniqueId val="{00000004-60BD-D44C-A838-9F41BD4F70F2}"/>
            </c:ext>
          </c:extLst>
        </c:ser>
        <c:dLbls>
          <c:showLegendKey val="0"/>
          <c:showVal val="0"/>
          <c:showCatName val="0"/>
          <c:showSerName val="0"/>
          <c:showPercent val="0"/>
          <c:showBubbleSize val="0"/>
        </c:dLbls>
        <c:marker val="1"/>
        <c:smooth val="0"/>
        <c:axId val="2093381007"/>
        <c:axId val="2095984991"/>
      </c:lineChart>
      <c:catAx>
        <c:axId val="2093381007"/>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5984991"/>
        <c:crosses val="autoZero"/>
        <c:auto val="1"/>
        <c:lblAlgn val="ctr"/>
        <c:lblOffset val="100"/>
        <c:tickLblSkip val="4"/>
        <c:tickMarkSkip val="4"/>
        <c:noMultiLvlLbl val="0"/>
      </c:catAx>
      <c:valAx>
        <c:axId val="2095984991"/>
        <c:scaling>
          <c:orientation val="minMax"/>
          <c:max val="1.5"/>
          <c:min val="0"/>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Millions</a:t>
                </a:r>
              </a:p>
            </c:rich>
          </c:tx>
          <c:layout>
            <c:manualLayout>
              <c:xMode val="edge"/>
              <c:yMode val="edge"/>
              <c:x val="1.5669291338582677E-3"/>
              <c:y val="0.3549950787401575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3381007"/>
        <c:crosses val="autoZero"/>
        <c:crossBetween val="between"/>
        <c:majorUnit val="0.5"/>
      </c:valAx>
      <c:spPr>
        <a:noFill/>
        <a:ln>
          <a:noFill/>
        </a:ln>
        <a:effectLst/>
      </c:spPr>
    </c:plotArea>
    <c:legend>
      <c:legendPos val="b"/>
      <c:legendEntry>
        <c:idx val="0"/>
        <c:delete val="1"/>
      </c:legendEntry>
      <c:legendEntry>
        <c:idx val="1"/>
        <c:delete val="1"/>
      </c:legendEntry>
      <c:layout>
        <c:manualLayout>
          <c:xMode val="edge"/>
          <c:yMode val="edge"/>
          <c:x val="0.1505767716535433"/>
          <c:y val="6.0350219276387923E-2"/>
          <c:w val="0.42879615048118991"/>
          <c:h val="0.13351004186185589"/>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18416447944008"/>
          <c:y val="2.6359205099362581E-2"/>
          <c:w val="0.80610258092738396"/>
          <c:h val="0.88668978877640292"/>
        </c:manualLayout>
      </c:layout>
      <c:lineChart>
        <c:grouping val="standard"/>
        <c:varyColors val="0"/>
        <c:ser>
          <c:idx val="0"/>
          <c:order val="0"/>
          <c:spPr>
            <a:ln w="25400" cap="rnd">
              <a:solidFill>
                <a:srgbClr val="800000"/>
              </a:solidFill>
              <a:round/>
            </a:ln>
            <a:effectLst/>
          </c:spPr>
          <c:marker>
            <c:symbol val="none"/>
          </c:marker>
          <c:dLbls>
            <c:dLbl>
              <c:idx val="20"/>
              <c:layout>
                <c:manualLayout>
                  <c:x val="-6.9444444444444448E-2"/>
                  <c:y val="-3.57142857142857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5-9F42-955D-8BCC88A0444C}"/>
                </c:ext>
              </c:extLst>
            </c:dLbl>
            <c:dLbl>
              <c:idx val="29"/>
              <c:layout>
                <c:manualLayout>
                  <c:x val="-1.4301181102362205E-2"/>
                  <c:y val="-6.9444444444444475E-2"/>
                </c:manualLayout>
              </c:layout>
              <c:showLegendKey val="0"/>
              <c:showVal val="1"/>
              <c:showCatName val="0"/>
              <c:showSerName val="0"/>
              <c:showPercent val="0"/>
              <c:showBubbleSize val="0"/>
              <c:extLst>
                <c:ext xmlns:c15="http://schemas.microsoft.com/office/drawing/2012/chart" uri="{CE6537A1-D6FC-4f65-9D91-7224C49458BB}">
                  <c15:layout>
                    <c:manualLayout>
                      <c:w val="0.11020319335083115"/>
                      <c:h val="9.976190476190476E-2"/>
                    </c:manualLayout>
                  </c15:layout>
                </c:ext>
                <c:ext xmlns:c16="http://schemas.microsoft.com/office/drawing/2014/chart" uri="{C3380CC4-5D6E-409C-BE32-E72D297353CC}">
                  <c16:uniqueId val="{00000001-6EE5-9F42-955D-8BCC88A0444C}"/>
                </c:ext>
              </c:extLst>
            </c:dLbl>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3'!$A$26:$A$55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3'!$B$26:$B$55</c:f>
              <c:numCache>
                <c:formatCode>0.00%</c:formatCode>
                <c:ptCount val="30"/>
                <c:pt idx="0">
                  <c:v>3.916125523012552E-3</c:v>
                </c:pt>
                <c:pt idx="1">
                  <c:v>4.44067880794702E-3</c:v>
                </c:pt>
                <c:pt idx="2">
                  <c:v>5.2183360655737709E-3</c:v>
                </c:pt>
                <c:pt idx="3">
                  <c:v>5.1477957860615884E-3</c:v>
                </c:pt>
                <c:pt idx="4">
                  <c:v>5.0509192645883296E-3</c:v>
                </c:pt>
                <c:pt idx="5">
                  <c:v>5.0812903225806449E-3</c:v>
                </c:pt>
                <c:pt idx="6">
                  <c:v>4.8360573199070491E-3</c:v>
                </c:pt>
                <c:pt idx="7">
                  <c:v>4.4772637195121959E-3</c:v>
                </c:pt>
                <c:pt idx="8">
                  <c:v>4.5587031484257872E-3</c:v>
                </c:pt>
                <c:pt idx="9">
                  <c:v>4.5691310751104566E-3</c:v>
                </c:pt>
                <c:pt idx="10">
                  <c:v>4.4221578566256336E-3</c:v>
                </c:pt>
                <c:pt idx="11">
                  <c:v>4.727857142857143E-3</c:v>
                </c:pt>
                <c:pt idx="12">
                  <c:v>5.169023354564756E-3</c:v>
                </c:pt>
                <c:pt idx="13">
                  <c:v>5.306924157303371E-3</c:v>
                </c:pt>
                <c:pt idx="14">
                  <c:v>5.3911265646731567E-3</c:v>
                </c:pt>
                <c:pt idx="15">
                  <c:v>5.6440343642611681E-3</c:v>
                </c:pt>
                <c:pt idx="16">
                  <c:v>5.4220977596741342E-3</c:v>
                </c:pt>
                <c:pt idx="17">
                  <c:v>5.4048824714573538E-3</c:v>
                </c:pt>
                <c:pt idx="18">
                  <c:v>5.852074716477652E-3</c:v>
                </c:pt>
                <c:pt idx="19">
                  <c:v>6.4886096256684496E-3</c:v>
                </c:pt>
                <c:pt idx="20">
                  <c:v>6.8971658831430494E-3</c:v>
                </c:pt>
                <c:pt idx="21">
                  <c:v>6.7045570469798661E-3</c:v>
                </c:pt>
                <c:pt idx="22">
                  <c:v>6.4227826086956522E-3</c:v>
                </c:pt>
                <c:pt idx="23">
                  <c:v>5.7969646430953972E-3</c:v>
                </c:pt>
                <c:pt idx="24">
                  <c:v>5.1678566688785664E-3</c:v>
                </c:pt>
                <c:pt idx="25">
                  <c:v>4.8877916941331579E-3</c:v>
                </c:pt>
                <c:pt idx="26">
                  <c:v>4.6203270111183784E-3</c:v>
                </c:pt>
                <c:pt idx="27">
                  <c:v>4.6518583495776481E-3</c:v>
                </c:pt>
                <c:pt idx="28">
                  <c:v>4.4333311814073592E-3</c:v>
                </c:pt>
                <c:pt idx="29">
                  <c:v>4.352652146060218E-3</c:v>
                </c:pt>
              </c:numCache>
            </c:numRef>
          </c:val>
          <c:smooth val="0"/>
          <c:extLst>
            <c:ext xmlns:c16="http://schemas.microsoft.com/office/drawing/2014/chart" uri="{C3380CC4-5D6E-409C-BE32-E72D297353CC}">
              <c16:uniqueId val="{00000000-3EEF-4A90-AECF-347306C870A8}"/>
            </c:ext>
          </c:extLst>
        </c:ser>
        <c:dLbls>
          <c:showLegendKey val="0"/>
          <c:showVal val="0"/>
          <c:showCatName val="0"/>
          <c:showSerName val="0"/>
          <c:showPercent val="0"/>
          <c:showBubbleSize val="0"/>
        </c:dLbls>
        <c:smooth val="0"/>
        <c:axId val="672356864"/>
        <c:axId val="672360104"/>
      </c:lineChart>
      <c:catAx>
        <c:axId val="67235686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72360104"/>
        <c:crosses val="autoZero"/>
        <c:auto val="1"/>
        <c:lblAlgn val="ctr"/>
        <c:lblOffset val="100"/>
        <c:tickLblSkip val="4"/>
        <c:tickMarkSkip val="4"/>
        <c:noMultiLvlLbl val="0"/>
      </c:catAx>
      <c:valAx>
        <c:axId val="672360104"/>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t>Percentage points</a:t>
                </a:r>
              </a:p>
            </c:rich>
          </c:tx>
          <c:layout>
            <c:manualLayout>
              <c:xMode val="edge"/>
              <c:yMode val="edge"/>
              <c:x val="1.3514873140857396E-3"/>
              <c:y val="0.2812714035745532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72356864"/>
        <c:crosses val="autoZero"/>
        <c:crossBetween val="between"/>
        <c:majorUnit val="2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9711286089238"/>
          <c:y val="2.6359205099362581E-2"/>
          <c:w val="0.79597630772742034"/>
          <c:h val="0.88668978877640292"/>
        </c:manualLayout>
      </c:layout>
      <c:lineChart>
        <c:grouping val="standard"/>
        <c:varyColors val="0"/>
        <c:ser>
          <c:idx val="0"/>
          <c:order val="1"/>
          <c:tx>
            <c:v>Application rate (left y-axis)</c:v>
          </c:tx>
          <c:spPr>
            <a:ln w="25400" cap="rnd">
              <a:solidFill>
                <a:srgbClr val="800000"/>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4'!$C$26:$C$55</c:f>
              <c:numCache>
                <c:formatCode>0.00%</c:formatCode>
                <c:ptCount val="30"/>
                <c:pt idx="0">
                  <c:v>7.998468619246862E-3</c:v>
                </c:pt>
                <c:pt idx="1">
                  <c:v>8.7872185430463573E-3</c:v>
                </c:pt>
                <c:pt idx="2">
                  <c:v>1.0262819672131147E-2</c:v>
                </c:pt>
                <c:pt idx="3">
                  <c:v>1.0512471636952998E-2</c:v>
                </c:pt>
                <c:pt idx="4">
                  <c:v>1.0525331734612311E-2</c:v>
                </c:pt>
                <c:pt idx="5">
                  <c:v>1.0329055861526357E-2</c:v>
                </c:pt>
                <c:pt idx="6">
                  <c:v>9.3514020139426803E-3</c:v>
                </c:pt>
                <c:pt idx="7">
                  <c:v>8.77502286585366E-3</c:v>
                </c:pt>
                <c:pt idx="8">
                  <c:v>8.0534557721139433E-3</c:v>
                </c:pt>
                <c:pt idx="9">
                  <c:v>7.9548895434462443E-3</c:v>
                </c:pt>
                <c:pt idx="10">
                  <c:v>7.9346777697320778E-3</c:v>
                </c:pt>
                <c:pt idx="11">
                  <c:v>8.4836214285714286E-3</c:v>
                </c:pt>
                <c:pt idx="12">
                  <c:v>9.5674168435951872E-3</c:v>
                </c:pt>
                <c:pt idx="13">
                  <c:v>1.0347450842696629E-2</c:v>
                </c:pt>
                <c:pt idx="14">
                  <c:v>1.0604186369958276E-2</c:v>
                </c:pt>
                <c:pt idx="15">
                  <c:v>1.0752034364261169E-2</c:v>
                </c:pt>
                <c:pt idx="16">
                  <c:v>1.0289185336048879E-2</c:v>
                </c:pt>
                <c:pt idx="17">
                  <c:v>1.0168945601074546E-2</c:v>
                </c:pt>
                <c:pt idx="18">
                  <c:v>1.0221507671781187E-2</c:v>
                </c:pt>
                <c:pt idx="19">
                  <c:v>1.0755902406417113E-2</c:v>
                </c:pt>
                <c:pt idx="20">
                  <c:v>1.1993378106111485E-2</c:v>
                </c:pt>
                <c:pt idx="21">
                  <c:v>1.2714375838926175E-2</c:v>
                </c:pt>
                <c:pt idx="22">
                  <c:v>1.2142608695652174E-2</c:v>
                </c:pt>
                <c:pt idx="23">
                  <c:v>1.1357491661107406E-2</c:v>
                </c:pt>
                <c:pt idx="24">
                  <c:v>1.0749429329794294E-2</c:v>
                </c:pt>
                <c:pt idx="25">
                  <c:v>1.0400468029004614E-2</c:v>
                </c:pt>
                <c:pt idx="26">
                  <c:v>9.9608436886854147E-3</c:v>
                </c:pt>
                <c:pt idx="27">
                  <c:v>9.178492527615335E-3</c:v>
                </c:pt>
                <c:pt idx="28">
                  <c:v>8.4572821174951577E-3</c:v>
                </c:pt>
                <c:pt idx="29">
                  <c:v>8.5459769378603452E-3</c:v>
                </c:pt>
              </c:numCache>
            </c:numRef>
          </c:val>
          <c:smooth val="0"/>
          <c:extLst>
            <c:ext xmlns:c16="http://schemas.microsoft.com/office/drawing/2014/chart" uri="{C3380CC4-5D6E-409C-BE32-E72D297353CC}">
              <c16:uniqueId val="{00000000-AFD9-4A8F-ADA4-C59234ACBB21}"/>
            </c:ext>
          </c:extLst>
        </c:ser>
        <c:dLbls>
          <c:showLegendKey val="0"/>
          <c:showVal val="0"/>
          <c:showCatName val="0"/>
          <c:showSerName val="0"/>
          <c:showPercent val="0"/>
          <c:showBubbleSize val="0"/>
        </c:dLbls>
        <c:marker val="1"/>
        <c:smooth val="0"/>
        <c:axId val="1293587792"/>
        <c:axId val="1373286864"/>
      </c:lineChart>
      <c:lineChart>
        <c:grouping val="standard"/>
        <c:varyColors val="0"/>
        <c:ser>
          <c:idx val="1"/>
          <c:order val="0"/>
          <c:tx>
            <c:v>Unemployment rate (right y-axis)</c:v>
          </c:tx>
          <c:spPr>
            <a:ln w="25400" cap="rnd">
              <a:solidFill>
                <a:schemeClr val="bg1">
                  <a:lumMod val="65000"/>
                </a:schemeClr>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4'!$B$26:$B$55</c:f>
              <c:numCache>
                <c:formatCode>0.00%</c:formatCode>
                <c:ptCount val="30"/>
                <c:pt idx="0">
                  <c:v>5.2044592797756195E-2</c:v>
                </c:pt>
                <c:pt idx="1">
                  <c:v>6.3904531300067902E-2</c:v>
                </c:pt>
                <c:pt idx="2">
                  <c:v>7.1940377354621887E-2</c:v>
                </c:pt>
                <c:pt idx="3">
                  <c:v>6.879909336566925E-2</c:v>
                </c:pt>
                <c:pt idx="4">
                  <c:v>6.0652270913124084E-2</c:v>
                </c:pt>
                <c:pt idx="5">
                  <c:v>5.3410310298204422E-2</c:v>
                </c:pt>
                <c:pt idx="6">
                  <c:v>5.213576927781105E-2</c:v>
                </c:pt>
                <c:pt idx="7">
                  <c:v>4.865838959813118E-2</c:v>
                </c:pt>
                <c:pt idx="8">
                  <c:v>4.3370552361011505E-2</c:v>
                </c:pt>
                <c:pt idx="9">
                  <c:v>4.0556769818067551E-2</c:v>
                </c:pt>
                <c:pt idx="10">
                  <c:v>3.8123875856399536E-2</c:v>
                </c:pt>
                <c:pt idx="11">
                  <c:v>4.1717536747455597E-2</c:v>
                </c:pt>
                <c:pt idx="12">
                  <c:v>5.5504444986581802E-2</c:v>
                </c:pt>
                <c:pt idx="13">
                  <c:v>5.8329634368419647E-2</c:v>
                </c:pt>
                <c:pt idx="14">
                  <c:v>5.4755128920078278E-2</c:v>
                </c:pt>
                <c:pt idx="15">
                  <c:v>5.0131957978010178E-2</c:v>
                </c:pt>
                <c:pt idx="16">
                  <c:v>4.6115580946207047E-2</c:v>
                </c:pt>
                <c:pt idx="17">
                  <c:v>4.4071026146411896E-2</c:v>
                </c:pt>
                <c:pt idx="18">
                  <c:v>5.1304027438163757E-2</c:v>
                </c:pt>
                <c:pt idx="19">
                  <c:v>8.4492601454257965E-2</c:v>
                </c:pt>
                <c:pt idx="20">
                  <c:v>9.647756814956665E-2</c:v>
                </c:pt>
                <c:pt idx="21">
                  <c:v>9.0930424630641937E-2</c:v>
                </c:pt>
                <c:pt idx="22">
                  <c:v>8.1808827817440033E-2</c:v>
                </c:pt>
                <c:pt idx="23">
                  <c:v>7.4922449886798859E-2</c:v>
                </c:pt>
                <c:pt idx="24">
                  <c:v>6.4170114696025848E-2</c:v>
                </c:pt>
                <c:pt idx="25">
                  <c:v>5.4046005010604858E-2</c:v>
                </c:pt>
                <c:pt idx="26">
                  <c:v>4.8788096755743027E-2</c:v>
                </c:pt>
                <c:pt idx="27">
                  <c:v>4.4422611594200134E-2</c:v>
                </c:pt>
                <c:pt idx="28">
                  <c:v>3.9084307849407196E-2</c:v>
                </c:pt>
                <c:pt idx="29">
                  <c:v>3.6883696913719177E-2</c:v>
                </c:pt>
              </c:numCache>
            </c:numRef>
          </c:val>
          <c:smooth val="0"/>
          <c:extLst>
            <c:ext xmlns:c16="http://schemas.microsoft.com/office/drawing/2014/chart" uri="{C3380CC4-5D6E-409C-BE32-E72D297353CC}">
              <c16:uniqueId val="{00000001-AFD9-4A8F-ADA4-C59234ACBB21}"/>
            </c:ext>
          </c:extLst>
        </c:ser>
        <c:dLbls>
          <c:showLegendKey val="0"/>
          <c:showVal val="0"/>
          <c:showCatName val="0"/>
          <c:showSerName val="0"/>
          <c:showPercent val="0"/>
          <c:showBubbleSize val="0"/>
        </c:dLbls>
        <c:marker val="1"/>
        <c:smooth val="0"/>
        <c:axId val="1370128112"/>
        <c:axId val="1596285536"/>
      </c:lineChart>
      <c:catAx>
        <c:axId val="129358779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3286864"/>
        <c:crosses val="autoZero"/>
        <c:auto val="1"/>
        <c:lblAlgn val="ctr"/>
        <c:lblOffset val="100"/>
        <c:tickLblSkip val="4"/>
        <c:tickMarkSkip val="4"/>
        <c:noMultiLvlLbl val="0"/>
      </c:catAx>
      <c:valAx>
        <c:axId val="1373286864"/>
        <c:scaling>
          <c:orientation val="minMax"/>
          <c:max val="1.5000000000000003E-2"/>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93587792"/>
        <c:crosses val="autoZero"/>
        <c:crossBetween val="between"/>
        <c:majorUnit val="3.0000000000000009E-3"/>
      </c:valAx>
      <c:valAx>
        <c:axId val="1596285536"/>
        <c:scaling>
          <c:orientation val="minMax"/>
          <c:max val="0.15000000000000002"/>
        </c:scaling>
        <c:delete val="0"/>
        <c:axPos val="r"/>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0128112"/>
        <c:crosses val="max"/>
        <c:crossBetween val="between"/>
        <c:majorUnit val="3.0000000000000006E-2"/>
      </c:valAx>
      <c:catAx>
        <c:axId val="1370128112"/>
        <c:scaling>
          <c:orientation val="minMax"/>
        </c:scaling>
        <c:delete val="1"/>
        <c:axPos val="b"/>
        <c:numFmt formatCode="General" sourceLinked="1"/>
        <c:majorTickMark val="out"/>
        <c:minorTickMark val="none"/>
        <c:tickLblPos val="nextTo"/>
        <c:crossAx val="1596285536"/>
        <c:crosses val="autoZero"/>
        <c:auto val="1"/>
        <c:lblAlgn val="ctr"/>
        <c:lblOffset val="100"/>
        <c:noMultiLvlLbl val="0"/>
      </c:catAx>
      <c:spPr>
        <a:noFill/>
        <a:ln>
          <a:noFill/>
        </a:ln>
        <a:effectLst/>
      </c:spPr>
    </c:plotArea>
    <c:legend>
      <c:legendPos val="b"/>
      <c:layout>
        <c:manualLayout>
          <c:xMode val="edge"/>
          <c:yMode val="edge"/>
          <c:x val="0.12899691886340295"/>
          <c:y val="0.76755964273122579"/>
          <c:w val="0.52507944241083582"/>
          <c:h val="0.11759813139029263"/>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2701694804457E-2"/>
          <c:w val="0.87375765529308835"/>
          <c:h val="0.88668978877640292"/>
        </c:manualLayout>
      </c:layout>
      <c:lineChart>
        <c:grouping val="standard"/>
        <c:varyColors val="0"/>
        <c:ser>
          <c:idx val="0"/>
          <c:order val="0"/>
          <c:tx>
            <c:strRef>
              <c:f>'Figure 5'!$B$24</c:f>
              <c:strCache>
                <c:ptCount val="1"/>
                <c:pt idx="0">
                  <c:v>Final</c:v>
                </c:pt>
              </c:strCache>
            </c:strRef>
          </c:tx>
          <c:spPr>
            <a:ln w="25400" cap="rnd">
              <a:solidFill>
                <a:srgbClr val="800000"/>
              </a:solidFill>
              <a:round/>
            </a:ln>
            <a:effectLst/>
          </c:spPr>
          <c:marker>
            <c:symbol val="none"/>
          </c:marker>
          <c:cat>
            <c:numRef>
              <c:f>'Figure 5'!$A$25:$A$52</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5'!$B$25:$B$52</c:f>
              <c:numCache>
                <c:formatCode>0.0%</c:formatCode>
                <c:ptCount val="28"/>
                <c:pt idx="0">
                  <c:v>0.58442871330205004</c:v>
                </c:pt>
                <c:pt idx="1">
                  <c:v>0.55860332892081332</c:v>
                </c:pt>
                <c:pt idx="2">
                  <c:v>0.53620938466794166</c:v>
                </c:pt>
                <c:pt idx="3">
                  <c:v>0.53353778907605198</c:v>
                </c:pt>
                <c:pt idx="4">
                  <c:v>0.54495709499260547</c:v>
                </c:pt>
                <c:pt idx="5">
                  <c:v>0.56936109630066589</c:v>
                </c:pt>
                <c:pt idx="6">
                  <c:v>0.58881410585730709</c:v>
                </c:pt>
                <c:pt idx="7">
                  <c:v>0.60080537290736802</c:v>
                </c:pt>
                <c:pt idx="8">
                  <c:v>0.61437571658028656</c:v>
                </c:pt>
                <c:pt idx="9">
                  <c:v>0.61773355061771185</c:v>
                </c:pt>
                <c:pt idx="10">
                  <c:v>0.59664452127948442</c:v>
                </c:pt>
                <c:pt idx="11">
                  <c:v>0.58488854790316613</c:v>
                </c:pt>
                <c:pt idx="12">
                  <c:v>0.57613713850618842</c:v>
                </c:pt>
                <c:pt idx="13">
                  <c:v>0.57359630667647232</c:v>
                </c:pt>
                <c:pt idx="14">
                  <c:v>0.56602384387068616</c:v>
                </c:pt>
                <c:pt idx="15">
                  <c:v>0.576625902854209</c:v>
                </c:pt>
                <c:pt idx="16">
                  <c:v>0.58334207852071285</c:v>
                </c:pt>
                <c:pt idx="17">
                  <c:v>0.57306492343756943</c:v>
                </c:pt>
                <c:pt idx="18">
                  <c:v>0.55207401602427808</c:v>
                </c:pt>
                <c:pt idx="19">
                  <c:v>0.53684985789364348</c:v>
                </c:pt>
                <c:pt idx="20">
                  <c:v>0.52695997016677065</c:v>
                </c:pt>
                <c:pt idx="21">
                  <c:v>0.51854135894759323</c:v>
                </c:pt>
                <c:pt idx="22">
                  <c:v>0.51005252025951187</c:v>
                </c:pt>
                <c:pt idx="23">
                  <c:v>0.50040078426269441</c:v>
                </c:pt>
                <c:pt idx="24">
                  <c:v>0.49915017939082251</c:v>
                </c:pt>
                <c:pt idx="25">
                  <c:v>0.49575209274942122</c:v>
                </c:pt>
                <c:pt idx="26">
                  <c:v>0.49265630035766994</c:v>
                </c:pt>
                <c:pt idx="27">
                  <c:v>0.46726518395449451</c:v>
                </c:pt>
              </c:numCache>
            </c:numRef>
          </c:val>
          <c:smooth val="0"/>
          <c:extLst>
            <c:ext xmlns:c16="http://schemas.microsoft.com/office/drawing/2014/chart" uri="{C3380CC4-5D6E-409C-BE32-E72D297353CC}">
              <c16:uniqueId val="{0000000D-1C4B-D445-90D4-66B7B7F3C0EB}"/>
            </c:ext>
          </c:extLst>
        </c:ser>
        <c:ser>
          <c:idx val="1"/>
          <c:order val="1"/>
          <c:tx>
            <c:strRef>
              <c:f>'Figure 5'!$C$24</c:f>
              <c:strCache>
                <c:ptCount val="1"/>
                <c:pt idx="0">
                  <c:v>Initial</c:v>
                </c:pt>
              </c:strCache>
            </c:strRef>
          </c:tx>
          <c:spPr>
            <a:ln w="25400" cap="rnd">
              <a:solidFill>
                <a:sysClr val="window" lastClr="FFFFFF">
                  <a:lumMod val="65000"/>
                </a:sysClr>
              </a:solidFill>
              <a:round/>
            </a:ln>
            <a:effectLst/>
          </c:spPr>
          <c:marker>
            <c:symbol val="none"/>
          </c:marker>
          <c:cat>
            <c:numRef>
              <c:f>'Figure 5'!$A$25:$A$52</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5'!$C$25:$C$52</c:f>
              <c:numCache>
                <c:formatCode>0.0%</c:formatCode>
                <c:ptCount val="28"/>
                <c:pt idx="0">
                  <c:v>0.37</c:v>
                </c:pt>
                <c:pt idx="1">
                  <c:v>0.33899999999999997</c:v>
                </c:pt>
                <c:pt idx="2">
                  <c:v>0.312</c:v>
                </c:pt>
                <c:pt idx="3">
                  <c:v>0.312</c:v>
                </c:pt>
                <c:pt idx="4">
                  <c:v>0.32100000000000001</c:v>
                </c:pt>
                <c:pt idx="5">
                  <c:v>0.33799999999999997</c:v>
                </c:pt>
                <c:pt idx="6">
                  <c:v>0.35899999999999999</c:v>
                </c:pt>
                <c:pt idx="7">
                  <c:v>0.37200000000000005</c:v>
                </c:pt>
                <c:pt idx="8">
                  <c:v>0.38500000000000001</c:v>
                </c:pt>
                <c:pt idx="9">
                  <c:v>0.39600000000000002</c:v>
                </c:pt>
                <c:pt idx="10">
                  <c:v>0.36700000000000005</c:v>
                </c:pt>
                <c:pt idx="11">
                  <c:v>0.35299999999999998</c:v>
                </c:pt>
                <c:pt idx="12">
                  <c:v>0.34700000000000003</c:v>
                </c:pt>
                <c:pt idx="13">
                  <c:v>0.34799999999999998</c:v>
                </c:pt>
                <c:pt idx="14">
                  <c:v>0.34100000000000003</c:v>
                </c:pt>
                <c:pt idx="15">
                  <c:v>0.35200000000000004</c:v>
                </c:pt>
                <c:pt idx="16">
                  <c:v>0.36700000000000005</c:v>
                </c:pt>
                <c:pt idx="17">
                  <c:v>0.36700000000000005</c:v>
                </c:pt>
                <c:pt idx="18">
                  <c:v>0.35</c:v>
                </c:pt>
                <c:pt idx="19">
                  <c:v>0.33700000000000002</c:v>
                </c:pt>
                <c:pt idx="20">
                  <c:v>0.33500000000000002</c:v>
                </c:pt>
                <c:pt idx="21">
                  <c:v>0.33100000000000002</c:v>
                </c:pt>
                <c:pt idx="22">
                  <c:v>0.32700000000000001</c:v>
                </c:pt>
                <c:pt idx="23">
                  <c:v>0.32600000000000001</c:v>
                </c:pt>
                <c:pt idx="24">
                  <c:v>0.33</c:v>
                </c:pt>
                <c:pt idx="25">
                  <c:v>0.33500000000000002</c:v>
                </c:pt>
                <c:pt idx="26">
                  <c:v>0.33799999999999997</c:v>
                </c:pt>
                <c:pt idx="27">
                  <c:v>0.34</c:v>
                </c:pt>
              </c:numCache>
            </c:numRef>
          </c:val>
          <c:smooth val="0"/>
          <c:extLst>
            <c:ext xmlns:c16="http://schemas.microsoft.com/office/drawing/2014/chart" uri="{C3380CC4-5D6E-409C-BE32-E72D297353CC}">
              <c16:uniqueId val="{0000000F-1C4B-D445-90D4-66B7B7F3C0EB}"/>
            </c:ext>
          </c:extLst>
        </c:ser>
        <c:dLbls>
          <c:showLegendKey val="0"/>
          <c:showVal val="0"/>
          <c:showCatName val="0"/>
          <c:showSerName val="0"/>
          <c:showPercent val="0"/>
          <c:showBubbleSize val="0"/>
        </c:dLbls>
        <c:smooth val="0"/>
        <c:axId val="1598453599"/>
        <c:axId val="1348473231"/>
      </c:lineChart>
      <c:catAx>
        <c:axId val="1598453599"/>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vert="horz"/>
          <a:lstStyle/>
          <a:p>
            <a:pPr>
              <a:defRPr/>
            </a:pPr>
            <a:endParaRPr lang="en-US"/>
          </a:p>
        </c:txPr>
        <c:crossAx val="1348473231"/>
        <c:crosses val="autoZero"/>
        <c:auto val="1"/>
        <c:lblAlgn val="ctr"/>
        <c:lblOffset val="100"/>
        <c:tickLblSkip val="3"/>
        <c:tickMarkSkip val="3"/>
        <c:noMultiLvlLbl val="0"/>
      </c:catAx>
      <c:valAx>
        <c:axId val="1348473231"/>
        <c:scaling>
          <c:orientation val="minMax"/>
          <c:max val="0.7"/>
          <c:min val="0.3"/>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vert="horz"/>
          <a:lstStyle/>
          <a:p>
            <a:pPr>
              <a:defRPr/>
            </a:pPr>
            <a:endParaRPr lang="en-US"/>
          </a:p>
        </c:txPr>
        <c:crossAx val="1598453599"/>
        <c:crosses val="autoZero"/>
        <c:crossBetween val="between"/>
        <c:majorUnit val="0.1"/>
      </c:valAx>
    </c:plotArea>
    <c:legend>
      <c:legendPos val="b"/>
      <c:layout>
        <c:manualLayout>
          <c:xMode val="edge"/>
          <c:yMode val="edge"/>
          <c:x val="0.76153980752405948"/>
          <c:y val="6.2973065866766653E-2"/>
          <c:w val="0.20443460192475943"/>
          <c:h val="0.12760748656417947"/>
        </c:manualLayout>
      </c:layout>
      <c:overlay val="1"/>
      <c:spPr>
        <a:solidFill>
          <a:schemeClr val="bg1"/>
        </a:solidFill>
        <a:ln w="3175">
          <a:solidFill>
            <a:sysClr val="window" lastClr="FFFFFF">
              <a:lumMod val="50000"/>
            </a:sys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solidFill>
        <a:schemeClr val="bg1"/>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9010848643919505"/>
          <c:h val="0.83397137857767778"/>
        </c:manualLayout>
      </c:layout>
      <c:barChart>
        <c:barDir val="col"/>
        <c:grouping val="clustered"/>
        <c:varyColors val="0"/>
        <c:ser>
          <c:idx val="0"/>
          <c:order val="0"/>
          <c:spPr>
            <a:solidFill>
              <a:srgbClr val="800000"/>
            </a:solidFill>
            <a:ln w="3175">
              <a:solidFill>
                <a:schemeClr val="tx1"/>
              </a:solidFill>
            </a:ln>
            <a:effectLst/>
          </c:spPr>
          <c:invertIfNegative val="0"/>
          <c:dPt>
            <c:idx val="0"/>
            <c:invertIfNegative val="0"/>
            <c:bubble3D val="0"/>
            <c:spPr>
              <a:solidFill>
                <a:srgbClr val="9F8B79"/>
              </a:solidFill>
              <a:ln w="3175">
                <a:solidFill>
                  <a:schemeClr val="tx1"/>
                </a:solidFill>
              </a:ln>
              <a:effectLst/>
            </c:spPr>
            <c:extLst>
              <c:ext xmlns:c16="http://schemas.microsoft.com/office/drawing/2014/chart" uri="{C3380CC4-5D6E-409C-BE32-E72D297353CC}">
                <c16:uniqueId val="{00000004-AD93-5A4D-A123-738D15AC7F86}"/>
              </c:ext>
            </c:extLst>
          </c:dPt>
          <c:dPt>
            <c:idx val="2"/>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00-D658-274E-B5E8-C7DDAEE7998B}"/>
              </c:ext>
            </c:extLst>
          </c:dPt>
          <c:dPt>
            <c:idx val="3"/>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01-D658-274E-B5E8-C7DDAEE7998B}"/>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6'!$A$25:$A$28</c:f>
              <c:strCache>
                <c:ptCount val="4"/>
                <c:pt idx="0">
                  <c:v>Population aging</c:v>
                </c:pt>
                <c:pt idx="1">
                  <c:v>Business cycle</c:v>
                </c:pt>
                <c:pt idx="2">
                  <c:v>Field offices</c:v>
                </c:pt>
                <c:pt idx="3">
                  <c:v>ALJ retraining</c:v>
                </c:pt>
              </c:strCache>
            </c:strRef>
          </c:cat>
          <c:val>
            <c:numRef>
              <c:f>'Figure 6'!$B$25:$B$28</c:f>
              <c:numCache>
                <c:formatCode>General</c:formatCode>
                <c:ptCount val="4"/>
                <c:pt idx="0">
                  <c:v>0.02</c:v>
                </c:pt>
                <c:pt idx="1">
                  <c:v>-0.14000000000000001</c:v>
                </c:pt>
                <c:pt idx="2">
                  <c:v>-0.01</c:v>
                </c:pt>
                <c:pt idx="3">
                  <c:v>-0.13</c:v>
                </c:pt>
              </c:numCache>
            </c:numRef>
          </c:val>
          <c:extLst>
            <c:ext xmlns:c16="http://schemas.microsoft.com/office/drawing/2014/chart" uri="{C3380CC4-5D6E-409C-BE32-E72D297353CC}">
              <c16:uniqueId val="{00000000-B896-F94C-B7B3-C9DE17525A5C}"/>
            </c:ext>
          </c:extLst>
        </c:ser>
        <c:dLbls>
          <c:showLegendKey val="0"/>
          <c:showVal val="0"/>
          <c:showCatName val="0"/>
          <c:showSerName val="0"/>
          <c:showPercent val="0"/>
          <c:showBubbleSize val="0"/>
        </c:dLbls>
        <c:gapWidth val="219"/>
        <c:overlap val="-27"/>
        <c:axId val="2116389519"/>
        <c:axId val="2116680959"/>
      </c:barChart>
      <c:catAx>
        <c:axId val="2116389519"/>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16680959"/>
        <c:crosses val="autoZero"/>
        <c:auto val="1"/>
        <c:lblAlgn val="ctr"/>
        <c:lblOffset val="100"/>
        <c:noMultiLvlLbl val="0"/>
      </c:catAx>
      <c:valAx>
        <c:axId val="2116680959"/>
        <c:scaling>
          <c:orientation val="minMax"/>
        </c:scaling>
        <c:delete val="0"/>
        <c:axPos val="l"/>
        <c:majorGridlines>
          <c:spPr>
            <a:ln w="3175" cap="flat" cmpd="sng" algn="ctr">
              <a:solidFill>
                <a:schemeClr val="bg1">
                  <a:lumMod val="50000"/>
                </a:schemeClr>
              </a:solidFill>
              <a:round/>
            </a:ln>
            <a:effectLst/>
          </c:spPr>
        </c:majorGridlines>
        <c:numFmt formatCode="General"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116389519"/>
        <c:crosses val="autoZero"/>
        <c:crossBetween val="between"/>
        <c:majorUnit val="0.0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Favorable!$B$1</c:f>
              <c:strCache>
                <c:ptCount val="1"/>
                <c:pt idx="0">
                  <c:v>Initial Favorable Determination Rate (Our Data)</c:v>
                </c:pt>
              </c:strCache>
            </c:strRef>
          </c:tx>
          <c:spPr>
            <a:ln w="28575" cap="rnd">
              <a:solidFill>
                <a:schemeClr val="tx1"/>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Favorable!$B$2:$B$20</c:f>
              <c:numCache>
                <c:formatCode>General</c:formatCode>
                <c:ptCount val="19"/>
                <c:pt idx="0">
                  <c:v>0.36859049999999999</c:v>
                </c:pt>
                <c:pt idx="1">
                  <c:v>0.35694759999999998</c:v>
                </c:pt>
                <c:pt idx="2">
                  <c:v>0.34866570000000002</c:v>
                </c:pt>
                <c:pt idx="3">
                  <c:v>0.34044930000000001</c:v>
                </c:pt>
                <c:pt idx="4">
                  <c:v>0.34736909999999999</c:v>
                </c:pt>
                <c:pt idx="5">
                  <c:v>0.3361789</c:v>
                </c:pt>
                <c:pt idx="6">
                  <c:v>0.33003290000000002</c:v>
                </c:pt>
                <c:pt idx="7">
                  <c:v>0.33919690000000002</c:v>
                </c:pt>
                <c:pt idx="8">
                  <c:v>0.3181967</c:v>
                </c:pt>
                <c:pt idx="9">
                  <c:v>0.32542399999999999</c:v>
                </c:pt>
                <c:pt idx="10">
                  <c:v>0.32199810000000001</c:v>
                </c:pt>
                <c:pt idx="11">
                  <c:v>0.30922240000000001</c:v>
                </c:pt>
                <c:pt idx="12">
                  <c:v>0.31056099999999998</c:v>
                </c:pt>
                <c:pt idx="13">
                  <c:v>0.30912119999999998</c:v>
                </c:pt>
                <c:pt idx="14">
                  <c:v>0.30375540000000001</c:v>
                </c:pt>
                <c:pt idx="15">
                  <c:v>0.30783329999999998</c:v>
                </c:pt>
                <c:pt idx="16">
                  <c:v>0.31773469999999998</c:v>
                </c:pt>
                <c:pt idx="17">
                  <c:v>0.3130636</c:v>
                </c:pt>
                <c:pt idx="18">
                  <c:v>0.33366479999999998</c:v>
                </c:pt>
              </c:numCache>
            </c:numRef>
          </c:val>
          <c:smooth val="0"/>
          <c:extLst>
            <c:ext xmlns:c16="http://schemas.microsoft.com/office/drawing/2014/chart" uri="{C3380CC4-5D6E-409C-BE32-E72D297353CC}">
              <c16:uniqueId val="{00000000-6BAA-432D-83FE-FE1DC69B31C6}"/>
            </c:ext>
          </c:extLst>
        </c:ser>
        <c:ser>
          <c:idx val="1"/>
          <c:order val="1"/>
          <c:tx>
            <c:strRef>
              <c:f>Favorable!$C$1</c:f>
              <c:strCache>
                <c:ptCount val="1"/>
                <c:pt idx="0">
                  <c:v>Initial Favorable Determination Rate (SSA Annual Statistical Report)</c:v>
                </c:pt>
              </c:strCache>
            </c:strRef>
          </c:tx>
          <c:spPr>
            <a:ln w="28575" cap="rnd">
              <a:solidFill>
                <a:srgbClr val="80000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Favorable!$C$2:$C$20</c:f>
              <c:numCache>
                <c:formatCode>General</c:formatCode>
                <c:ptCount val="19"/>
                <c:pt idx="0">
                  <c:v>0.41600000000000004</c:v>
                </c:pt>
                <c:pt idx="1">
                  <c:v>0.38700000000000001</c:v>
                </c:pt>
                <c:pt idx="2">
                  <c:v>0.37200000000000005</c:v>
                </c:pt>
                <c:pt idx="3">
                  <c:v>0.36700000000000005</c:v>
                </c:pt>
                <c:pt idx="4">
                  <c:v>0.36899999999999999</c:v>
                </c:pt>
                <c:pt idx="5">
                  <c:v>0.36200000000000004</c:v>
                </c:pt>
                <c:pt idx="6">
                  <c:v>0.373</c:v>
                </c:pt>
                <c:pt idx="7">
                  <c:v>0.38700000000000001</c:v>
                </c:pt>
                <c:pt idx="8">
                  <c:v>0.38500000000000001</c:v>
                </c:pt>
                <c:pt idx="9">
                  <c:v>0.36899999999999999</c:v>
                </c:pt>
                <c:pt idx="10">
                  <c:v>0.35700000000000004</c:v>
                </c:pt>
                <c:pt idx="11">
                  <c:v>0.35700000000000004</c:v>
                </c:pt>
                <c:pt idx="12">
                  <c:v>0.35399999999999998</c:v>
                </c:pt>
                <c:pt idx="13">
                  <c:v>0.35200000000000004</c:v>
                </c:pt>
                <c:pt idx="14">
                  <c:v>0.35499999999999998</c:v>
                </c:pt>
                <c:pt idx="15">
                  <c:v>0.35899999999999999</c:v>
                </c:pt>
                <c:pt idx="16">
                  <c:v>0.36599999999999999</c:v>
                </c:pt>
                <c:pt idx="17">
                  <c:v>0.37</c:v>
                </c:pt>
                <c:pt idx="18">
                  <c:v>0.36399999999999999</c:v>
                </c:pt>
              </c:numCache>
            </c:numRef>
          </c:val>
          <c:smooth val="0"/>
          <c:extLst>
            <c:ext xmlns:c16="http://schemas.microsoft.com/office/drawing/2014/chart" uri="{C3380CC4-5D6E-409C-BE32-E72D297353CC}">
              <c16:uniqueId val="{00000001-6BAA-432D-83FE-FE1DC69B31C6}"/>
            </c:ext>
          </c:extLst>
        </c:ser>
        <c:ser>
          <c:idx val="2"/>
          <c:order val="2"/>
          <c:tx>
            <c:strRef>
              <c:f>Favorable!$D$1</c:f>
              <c:strCache>
                <c:ptCount val="1"/>
                <c:pt idx="0">
                  <c:v>Final Favorable Determination Rate (SSA Annual Statistical Report)</c:v>
                </c:pt>
              </c:strCache>
            </c:strRef>
          </c:tx>
          <c:spPr>
            <a:ln w="28575" cap="rnd">
              <a:solidFill>
                <a:srgbClr val="C0C0C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Favorable!$D$2:$D$20</c:f>
              <c:numCache>
                <c:formatCode>General</c:formatCode>
                <c:ptCount val="19"/>
                <c:pt idx="0">
                  <c:v>0.55500000000000005</c:v>
                </c:pt>
                <c:pt idx="1">
                  <c:v>0.52300000000000002</c:v>
                </c:pt>
                <c:pt idx="2">
                  <c:v>0.47799999999999998</c:v>
                </c:pt>
                <c:pt idx="3">
                  <c:v>0.42499999999999999</c:v>
                </c:pt>
                <c:pt idx="4">
                  <c:v>0.435</c:v>
                </c:pt>
                <c:pt idx="5">
                  <c:v>0.41200000000000003</c:v>
                </c:pt>
                <c:pt idx="6">
                  <c:v>0.41200000000000003</c:v>
                </c:pt>
                <c:pt idx="7">
                  <c:v>0.41100000000000003</c:v>
                </c:pt>
                <c:pt idx="8">
                  <c:v>0.40200000000000002</c:v>
                </c:pt>
                <c:pt idx="9">
                  <c:v>0.376</c:v>
                </c:pt>
                <c:pt idx="10">
                  <c:v>0.36399999999999999</c:v>
                </c:pt>
                <c:pt idx="11">
                  <c:v>0.35100000000000003</c:v>
                </c:pt>
                <c:pt idx="12">
                  <c:v>0.34600000000000003</c:v>
                </c:pt>
                <c:pt idx="13">
                  <c:v>0.34200000000000003</c:v>
                </c:pt>
                <c:pt idx="14">
                  <c:v>0.33399999999999996</c:v>
                </c:pt>
                <c:pt idx="15">
                  <c:v>0.33500000000000002</c:v>
                </c:pt>
                <c:pt idx="16">
                  <c:v>0.33200000000000002</c:v>
                </c:pt>
                <c:pt idx="17">
                  <c:v>0.33</c:v>
                </c:pt>
                <c:pt idx="18">
                  <c:v>0.32800000000000001</c:v>
                </c:pt>
              </c:numCache>
            </c:numRef>
          </c:val>
          <c:smooth val="0"/>
          <c:extLst>
            <c:ext xmlns:c16="http://schemas.microsoft.com/office/drawing/2014/chart" uri="{C3380CC4-5D6E-409C-BE32-E72D297353CC}">
              <c16:uniqueId val="{00000002-6BAA-432D-83FE-FE1DC69B31C6}"/>
            </c:ext>
          </c:extLst>
        </c:ser>
        <c:dLbls>
          <c:showLegendKey val="0"/>
          <c:showVal val="0"/>
          <c:showCatName val="0"/>
          <c:showSerName val="0"/>
          <c:showPercent val="0"/>
          <c:showBubbleSize val="0"/>
        </c:dLbls>
        <c:smooth val="0"/>
        <c:axId val="105628208"/>
        <c:axId val="1965898096"/>
      </c:lineChart>
      <c:catAx>
        <c:axId val="10562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965898096"/>
        <c:crosses val="autoZero"/>
        <c:auto val="1"/>
        <c:lblAlgn val="ctr"/>
        <c:lblOffset val="100"/>
        <c:tickLblSkip val="2"/>
        <c:noMultiLvlLbl val="0"/>
      </c:catAx>
      <c:valAx>
        <c:axId val="1965898096"/>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0562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1014133</xdr:colOff>
      <xdr:row>26</xdr:row>
      <xdr:rowOff>6724</xdr:rowOff>
    </xdr:from>
    <xdr:to>
      <xdr:col>7</xdr:col>
      <xdr:colOff>1843368</xdr:colOff>
      <xdr:row>36</xdr:row>
      <xdr:rowOff>105336</xdr:rowOff>
    </xdr:to>
    <xdr:graphicFrame macro="">
      <xdr:nvGraphicFramePr>
        <xdr:cNvPr id="3" name="Chart 2">
          <a:extLst>
            <a:ext uri="{FF2B5EF4-FFF2-40B4-BE49-F238E27FC236}">
              <a16:creationId xmlns:a16="http://schemas.microsoft.com/office/drawing/2014/main" id="{13BFD523-05F5-4F21-89AA-48BABB2C36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59765</xdr:colOff>
      <xdr:row>38</xdr:row>
      <xdr:rowOff>70223</xdr:rowOff>
    </xdr:from>
    <xdr:to>
      <xdr:col>7</xdr:col>
      <xdr:colOff>1553882</xdr:colOff>
      <xdr:row>54</xdr:row>
      <xdr:rowOff>162859</xdr:rowOff>
    </xdr:to>
    <xdr:graphicFrame macro="">
      <xdr:nvGraphicFramePr>
        <xdr:cNvPr id="2" name="Chart 1">
          <a:extLst>
            <a:ext uri="{FF2B5EF4-FFF2-40B4-BE49-F238E27FC236}">
              <a16:creationId xmlns:a16="http://schemas.microsoft.com/office/drawing/2014/main" id="{9571D21D-E4C1-31F5-76B9-A8913FFF89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28574</xdr:colOff>
      <xdr:row>4</xdr:row>
      <xdr:rowOff>52387</xdr:rowOff>
    </xdr:from>
    <xdr:to>
      <xdr:col>13</xdr:col>
      <xdr:colOff>609599</xdr:colOff>
      <xdr:row>24</xdr:row>
      <xdr:rowOff>9525</xdr:rowOff>
    </xdr:to>
    <xdr:graphicFrame macro="">
      <xdr:nvGraphicFramePr>
        <xdr:cNvPr id="2" name="Chart 1">
          <a:extLst>
            <a:ext uri="{FF2B5EF4-FFF2-40B4-BE49-F238E27FC236}">
              <a16:creationId xmlns:a16="http://schemas.microsoft.com/office/drawing/2014/main" id="{58EB2DEF-8451-4844-811B-E1B99DE21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193040</xdr:rowOff>
    </xdr:from>
    <xdr:to>
      <xdr:col>5</xdr:col>
      <xdr:colOff>355600</xdr:colOff>
      <xdr:row>17</xdr:row>
      <xdr:rowOff>142240</xdr:rowOff>
    </xdr:to>
    <xdr:graphicFrame macro="">
      <xdr:nvGraphicFramePr>
        <xdr:cNvPr id="2" name="Chart 1">
          <a:extLst>
            <a:ext uri="{FF2B5EF4-FFF2-40B4-BE49-F238E27FC236}">
              <a16:creationId xmlns:a16="http://schemas.microsoft.com/office/drawing/2014/main" id="{717A7C10-23DD-41A7-9FBB-126E70DE6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0.82444</cdr:x>
      <cdr:y>0.02619</cdr:y>
    </cdr:from>
    <cdr:to>
      <cdr:x>0.82444</cdr:x>
      <cdr:y>0.90476</cdr:y>
    </cdr:to>
    <cdr:cxnSp macro="">
      <cdr:nvCxnSpPr>
        <cdr:cNvPr id="7" name="Straight Connector 6">
          <a:extLst xmlns:a="http://schemas.openxmlformats.org/drawingml/2006/main">
            <a:ext uri="{FF2B5EF4-FFF2-40B4-BE49-F238E27FC236}">
              <a16:creationId xmlns:a16="http://schemas.microsoft.com/office/drawing/2014/main" id="{00997935-B64C-52B6-D4B5-EAE6E9268343}"/>
            </a:ext>
          </a:extLst>
        </cdr:cNvPr>
        <cdr:cNvCxnSpPr/>
      </cdr:nvCxnSpPr>
      <cdr:spPr>
        <a:xfrm xmlns:a="http://schemas.openxmlformats.org/drawingml/2006/main" flipV="1">
          <a:off x="3769360" y="83824"/>
          <a:ext cx="0" cy="2811776"/>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15874</xdr:colOff>
      <xdr:row>2</xdr:row>
      <xdr:rowOff>12700</xdr:rowOff>
    </xdr:from>
    <xdr:to>
      <xdr:col>4</xdr:col>
      <xdr:colOff>909954</xdr:colOff>
      <xdr:row>17</xdr:row>
      <xdr:rowOff>165100</xdr:rowOff>
    </xdr:to>
    <xdr:graphicFrame macro="">
      <xdr:nvGraphicFramePr>
        <xdr:cNvPr id="2" name="Chart 1">
          <a:extLst>
            <a:ext uri="{FF2B5EF4-FFF2-40B4-BE49-F238E27FC236}">
              <a16:creationId xmlns:a16="http://schemas.microsoft.com/office/drawing/2014/main" id="{64BB355C-3D6D-9143-907A-EEAF1438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0.68319</cdr:x>
      <cdr:y>0.15744</cdr:y>
    </cdr:from>
    <cdr:to>
      <cdr:x>0.94001</cdr:x>
      <cdr:y>0.34845</cdr:y>
    </cdr:to>
    <cdr:sp macro="" textlink="">
      <cdr:nvSpPr>
        <cdr:cNvPr id="2" name="TextBox 1">
          <a:extLst xmlns:a="http://schemas.openxmlformats.org/drawingml/2006/main">
            <a:ext uri="{FF2B5EF4-FFF2-40B4-BE49-F238E27FC236}">
              <a16:creationId xmlns:a16="http://schemas.microsoft.com/office/drawing/2014/main" id="{5D07A6B5-DF08-CC20-DD25-D9198867A0ED}"/>
            </a:ext>
          </a:extLst>
        </cdr:cNvPr>
        <cdr:cNvSpPr txBox="1"/>
      </cdr:nvSpPr>
      <cdr:spPr>
        <a:xfrm xmlns:a="http://schemas.openxmlformats.org/drawingml/2006/main">
          <a:off x="3123545" y="505460"/>
          <a:ext cx="1174181" cy="613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latin typeface="Times New Roman" panose="02020603050405020304" pitchFamily="18" charset="0"/>
              <a:cs typeface="Times New Roman" panose="02020603050405020304" pitchFamily="18" charset="0"/>
            </a:rPr>
            <a:t>DI rolls</a:t>
          </a:r>
          <a:r>
            <a:rPr lang="en-US" sz="1200" baseline="0">
              <a:latin typeface="Times New Roman" panose="02020603050405020304" pitchFamily="18" charset="0"/>
              <a:cs typeface="Times New Roman" panose="02020603050405020304" pitchFamily="18" charset="0"/>
            </a:rPr>
            <a:t> </a:t>
          </a:r>
        </a:p>
        <a:p xmlns:a="http://schemas.openxmlformats.org/drawingml/2006/main">
          <a:pPr algn="ctr"/>
          <a:r>
            <a:rPr lang="en-US" sz="1200" baseline="0">
              <a:latin typeface="Times New Roman" panose="02020603050405020304" pitchFamily="18" charset="0"/>
              <a:cs typeface="Times New Roman" panose="02020603050405020304" pitchFamily="18" charset="0"/>
            </a:rPr>
            <a:t>start dropping</a:t>
          </a:r>
          <a:endParaRPr lang="en-US" sz="12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0.81209</cdr:x>
      <cdr:y>0.29035</cdr:y>
    </cdr:from>
    <cdr:to>
      <cdr:x>0.81209</cdr:x>
      <cdr:y>0.43717</cdr:y>
    </cdr:to>
    <cdr:cxnSp macro="">
      <cdr:nvCxnSpPr>
        <cdr:cNvPr id="4" name="Straight Arrow Connector 3">
          <a:extLst xmlns:a="http://schemas.openxmlformats.org/drawingml/2006/main">
            <a:ext uri="{FF2B5EF4-FFF2-40B4-BE49-F238E27FC236}">
              <a16:creationId xmlns:a16="http://schemas.microsoft.com/office/drawing/2014/main" id="{B1A0B72C-D2D8-099F-9EFF-514865958F1C}"/>
            </a:ext>
          </a:extLst>
        </cdr:cNvPr>
        <cdr:cNvCxnSpPr/>
      </cdr:nvCxnSpPr>
      <cdr:spPr>
        <a:xfrm xmlns:a="http://schemas.openxmlformats.org/drawingml/2006/main">
          <a:off x="3712855" y="932180"/>
          <a:ext cx="0" cy="471378"/>
        </a:xfrm>
        <a:prstGeom xmlns:a="http://schemas.openxmlformats.org/drawingml/2006/main" prst="straightConnector1">
          <a:avLst/>
        </a:prstGeom>
        <a:ln xmlns:a="http://schemas.openxmlformats.org/drawingml/2006/main" w="952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60960</xdr:rowOff>
    </xdr:from>
    <xdr:to>
      <xdr:col>6</xdr:col>
      <xdr:colOff>91440</xdr:colOff>
      <xdr:row>18</xdr:row>
      <xdr:rowOff>172720</xdr:rowOff>
    </xdr:to>
    <xdr:graphicFrame macro="">
      <xdr:nvGraphicFramePr>
        <xdr:cNvPr id="2" name="Chart 1">
          <a:extLst>
            <a:ext uri="{FF2B5EF4-FFF2-40B4-BE49-F238E27FC236}">
              <a16:creationId xmlns:a16="http://schemas.microsoft.com/office/drawing/2014/main" id="{9A9E318A-FD7F-4C15-8C18-E768EB2B4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18415</xdr:rowOff>
    </xdr:from>
    <xdr:to>
      <xdr:col>5</xdr:col>
      <xdr:colOff>94615</xdr:colOff>
      <xdr:row>18</xdr:row>
      <xdr:rowOff>170815</xdr:rowOff>
    </xdr:to>
    <xdr:graphicFrame macro="">
      <xdr:nvGraphicFramePr>
        <xdr:cNvPr id="2" name="Chart 1">
          <a:extLst>
            <a:ext uri="{FF2B5EF4-FFF2-40B4-BE49-F238E27FC236}">
              <a16:creationId xmlns:a16="http://schemas.microsoft.com/office/drawing/2014/main" id="{852C0E0F-A268-4127-B40E-461517ED2D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45402</xdr:colOff>
      <xdr:row>2</xdr:row>
      <xdr:rowOff>12065</xdr:rowOff>
    </xdr:from>
    <xdr:to>
      <xdr:col>6</xdr:col>
      <xdr:colOff>411162</xdr:colOff>
      <xdr:row>17</xdr:row>
      <xdr:rowOff>164465</xdr:rowOff>
    </xdr:to>
    <xdr:graphicFrame macro="">
      <xdr:nvGraphicFramePr>
        <xdr:cNvPr id="2" name="Chart 1">
          <a:extLst>
            <a:ext uri="{FF2B5EF4-FFF2-40B4-BE49-F238E27FC236}">
              <a16:creationId xmlns:a16="http://schemas.microsoft.com/office/drawing/2014/main" id="{AC122EBF-9108-47D3-9693-43C66D9EB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40640</xdr:rowOff>
    </xdr:from>
    <xdr:to>
      <xdr:col>3</xdr:col>
      <xdr:colOff>294640</xdr:colOff>
      <xdr:row>17</xdr:row>
      <xdr:rowOff>193040</xdr:rowOff>
    </xdr:to>
    <xdr:graphicFrame macro="">
      <xdr:nvGraphicFramePr>
        <xdr:cNvPr id="2" name="Chart 1">
          <a:extLst>
            <a:ext uri="{FF2B5EF4-FFF2-40B4-BE49-F238E27FC236}">
              <a16:creationId xmlns:a16="http://schemas.microsoft.com/office/drawing/2014/main" id="{4D511E24-B434-471E-5B62-C6F382044F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assets.aeaweb.org/asset-server/files/10939.pdf" TargetMode="External"/><Relationship Id="rId1" Type="http://schemas.openxmlformats.org/officeDocument/2006/relationships/hyperlink" Target="https://www.jstor.org/stable/pdf/26817918.pdf?refreqid=excelsior%3A5ef92e08819ff3d3c9e121ac10d83299&amp;ab_segments=&amp;origin=&amp;initiato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zoomScale="85" zoomScaleNormal="85" workbookViewId="0">
      <selection activeCell="D16" sqref="D16"/>
    </sheetView>
  </sheetViews>
  <sheetFormatPr baseColWidth="10" defaultColWidth="8.83203125" defaultRowHeight="15"/>
  <cols>
    <col min="1" max="1" width="12" bestFit="1" customWidth="1"/>
    <col min="2" max="2" width="15.6640625" bestFit="1" customWidth="1"/>
    <col min="3" max="5" width="15.6640625" customWidth="1"/>
    <col min="6" max="6" width="15.6640625" bestFit="1" customWidth="1"/>
    <col min="7" max="7" width="40.33203125" bestFit="1" customWidth="1"/>
    <col min="8" max="8" width="29" customWidth="1"/>
    <col min="9" max="9" width="27" customWidth="1"/>
    <col min="10" max="10" width="30" customWidth="1"/>
    <col min="11" max="11" width="31.83203125" customWidth="1"/>
    <col min="12" max="12" width="17.33203125" customWidth="1"/>
    <col min="13" max="18" width="13.6640625" customWidth="1"/>
  </cols>
  <sheetData>
    <row r="1" spans="1:18">
      <c r="A1" t="s">
        <v>28</v>
      </c>
      <c r="B1" t="s">
        <v>31</v>
      </c>
      <c r="D1" t="s">
        <v>2</v>
      </c>
      <c r="G1" t="s">
        <v>36</v>
      </c>
    </row>
    <row r="2" spans="1:18">
      <c r="A2">
        <v>2010</v>
      </c>
      <c r="B2">
        <f>G2*D2</f>
        <v>5.7941565270636869E-3</v>
      </c>
      <c r="C2">
        <f>B2*100</f>
        <v>0.57941565270636874</v>
      </c>
      <c r="D2">
        <v>1.0075371712446213E-2</v>
      </c>
      <c r="E2">
        <f>D2*100</f>
        <v>1.0075371712446213</v>
      </c>
      <c r="F2">
        <v>1.9585056704469649E-2</v>
      </c>
      <c r="G2">
        <v>0.57508116746760862</v>
      </c>
    </row>
    <row r="3" spans="1:18">
      <c r="A3">
        <v>2011</v>
      </c>
      <c r="B3">
        <f t="shared" ref="B3:B11" si="0">G3*D3</f>
        <v>5.6080431842217516E-3</v>
      </c>
      <c r="C3">
        <f t="shared" ref="C3:C11" si="1">B3*100</f>
        <v>0.56080431842217515</v>
      </c>
      <c r="D3">
        <v>1.0634970851242542E-2</v>
      </c>
      <c r="E3">
        <f t="shared" ref="E3:E11" si="2">D3*100</f>
        <v>1.0634970851242542</v>
      </c>
      <c r="F3">
        <v>1.9209616328132662E-2</v>
      </c>
      <c r="G3">
        <v>0.52732097366929154</v>
      </c>
    </row>
    <row r="4" spans="1:18">
      <c r="A4">
        <v>2012</v>
      </c>
      <c r="B4">
        <f t="shared" si="0"/>
        <v>5.3564640634275159E-3</v>
      </c>
      <c r="C4">
        <f t="shared" si="1"/>
        <v>0.53564640634275162</v>
      </c>
      <c r="D4">
        <v>1.0126677341759205E-2</v>
      </c>
      <c r="E4">
        <f t="shared" si="2"/>
        <v>1.0126677341759205</v>
      </c>
      <c r="F4">
        <v>1.8949166327775518E-2</v>
      </c>
      <c r="G4">
        <v>0.52894586078487538</v>
      </c>
    </row>
    <row r="5" spans="1:18">
      <c r="A5">
        <v>2013</v>
      </c>
      <c r="B5">
        <f t="shared" si="0"/>
        <v>4.8256003874232586E-3</v>
      </c>
      <c r="C5">
        <f t="shared" si="1"/>
        <v>0.48256003874232584</v>
      </c>
      <c r="D5">
        <v>9.4543816521763802E-3</v>
      </c>
      <c r="E5">
        <f t="shared" si="2"/>
        <v>0.94543816521763802</v>
      </c>
      <c r="F5">
        <v>1.7630908681454796E-2</v>
      </c>
      <c r="G5">
        <v>0.51040888393927009</v>
      </c>
    </row>
    <row r="6" spans="1:18">
      <c r="A6">
        <v>2014</v>
      </c>
      <c r="B6">
        <f t="shared" si="0"/>
        <v>4.2981993286350774E-3</v>
      </c>
      <c r="C6">
        <f t="shared" si="1"/>
        <v>0.42981993286350773</v>
      </c>
      <c r="D6">
        <v>8.9404936879873276E-3</v>
      </c>
      <c r="E6">
        <f t="shared" si="2"/>
        <v>0.89404936879873276</v>
      </c>
      <c r="F6">
        <v>1.6887151664611591E-2</v>
      </c>
      <c r="G6">
        <v>0.48075637415976774</v>
      </c>
    </row>
    <row r="7" spans="1:18">
      <c r="A7">
        <v>2015</v>
      </c>
      <c r="B7">
        <f t="shared" si="0"/>
        <v>4.0542381463624846E-3</v>
      </c>
      <c r="C7">
        <f t="shared" si="1"/>
        <v>0.40542381463624844</v>
      </c>
      <c r="D7">
        <v>8.6267944425344467E-3</v>
      </c>
      <c r="E7">
        <f t="shared" si="2"/>
        <v>0.86267944425344467</v>
      </c>
      <c r="F7">
        <v>1.5959443083666366E-2</v>
      </c>
      <c r="G7">
        <v>0.46995882113210513</v>
      </c>
    </row>
    <row r="8" spans="1:18">
      <c r="A8">
        <v>2016</v>
      </c>
      <c r="B8">
        <f t="shared" si="0"/>
        <v>3.8601806754314156E-3</v>
      </c>
      <c r="C8">
        <f t="shared" si="1"/>
        <v>0.38601806754314155</v>
      </c>
      <c r="D8">
        <v>8.3220638334751129E-3</v>
      </c>
      <c r="E8">
        <f t="shared" si="2"/>
        <v>0.83220638334751129</v>
      </c>
      <c r="F8">
        <v>1.5283944645976088E-2</v>
      </c>
      <c r="G8">
        <v>0.46384896254989288</v>
      </c>
    </row>
    <row r="9" spans="1:18">
      <c r="A9">
        <v>2017</v>
      </c>
      <c r="B9">
        <f t="shared" si="0"/>
        <v>3.8913615741833153E-3</v>
      </c>
      <c r="C9">
        <f t="shared" si="1"/>
        <v>0.38913615741833152</v>
      </c>
      <c r="D9">
        <v>7.6779709197580814E-3</v>
      </c>
      <c r="E9">
        <f t="shared" si="2"/>
        <v>0.76779709197580814</v>
      </c>
      <c r="F9">
        <v>1.4301928880724315E-2</v>
      </c>
      <c r="G9">
        <v>0.50682160884062388</v>
      </c>
    </row>
    <row r="10" spans="1:18">
      <c r="A10">
        <v>2018</v>
      </c>
      <c r="B10">
        <f t="shared" si="0"/>
        <v>3.7395625469126004E-3</v>
      </c>
      <c r="C10">
        <f t="shared" si="1"/>
        <v>0.37395625469126004</v>
      </c>
      <c r="D10">
        <v>7.1338084526360035E-3</v>
      </c>
      <c r="E10">
        <f t="shared" si="2"/>
        <v>0.71338084526360035</v>
      </c>
      <c r="F10">
        <v>1.3560212563019486E-2</v>
      </c>
      <c r="G10">
        <v>0.5242028254250084</v>
      </c>
    </row>
    <row r="11" spans="1:18">
      <c r="A11">
        <v>2019</v>
      </c>
      <c r="B11">
        <f t="shared" si="0"/>
        <v>3.6532507288094258E-3</v>
      </c>
      <c r="C11">
        <f t="shared" si="1"/>
        <v>0.36532507288094257</v>
      </c>
      <c r="D11">
        <v>7.1727754548192024E-3</v>
      </c>
      <c r="E11">
        <f t="shared" si="2"/>
        <v>0.71727754548192024</v>
      </c>
      <c r="F11">
        <v>1.3083906616936041E-2</v>
      </c>
      <c r="G11">
        <v>0.50932177534637602</v>
      </c>
      <c r="I11">
        <f>B11/B2-1</f>
        <v>-0.36949395278750108</v>
      </c>
    </row>
    <row r="12" spans="1:18">
      <c r="F12">
        <v>1.191695725968215E-2</v>
      </c>
    </row>
    <row r="13" spans="1:18" ht="16">
      <c r="M13" s="17"/>
    </row>
    <row r="14" spans="1:18" ht="15.75" customHeight="1">
      <c r="B14" t="s">
        <v>30</v>
      </c>
      <c r="C14" t="s">
        <v>32</v>
      </c>
      <c r="D14" t="s">
        <v>29</v>
      </c>
      <c r="E14" t="s">
        <v>33</v>
      </c>
      <c r="F14" t="s">
        <v>37</v>
      </c>
      <c r="G14" t="s">
        <v>38</v>
      </c>
      <c r="H14" t="s">
        <v>39</v>
      </c>
      <c r="J14" t="s">
        <v>40</v>
      </c>
      <c r="K14" t="s">
        <v>41</v>
      </c>
      <c r="M14" s="17"/>
      <c r="N14" s="15"/>
      <c r="O14" s="15"/>
      <c r="P14" s="2"/>
      <c r="Q14" s="2"/>
      <c r="R14" s="2"/>
    </row>
    <row r="15" spans="1:18" ht="33.75" customHeight="1">
      <c r="A15">
        <v>2010</v>
      </c>
      <c r="B15">
        <v>9.647756814956665E-2</v>
      </c>
      <c r="C15">
        <v>0</v>
      </c>
      <c r="E15">
        <v>0</v>
      </c>
      <c r="F15">
        <f>E2</f>
        <v>1.0075371712446213</v>
      </c>
      <c r="G15">
        <f>C2</f>
        <v>0.57941565270636874</v>
      </c>
      <c r="H15">
        <v>0</v>
      </c>
      <c r="I15">
        <f>(H15*100)*-1</f>
        <v>0</v>
      </c>
      <c r="J15">
        <f>G15+I15</f>
        <v>0.57941565270636874</v>
      </c>
      <c r="K15">
        <f>$C$2</f>
        <v>0.57941565270636874</v>
      </c>
      <c r="M15" s="17"/>
      <c r="N15" s="15"/>
      <c r="O15" s="15"/>
      <c r="P15" s="15"/>
      <c r="Q15" s="15"/>
      <c r="R15" s="15"/>
    </row>
    <row r="16" spans="1:18" ht="16">
      <c r="A16">
        <v>2011</v>
      </c>
      <c r="B16">
        <v>9.0930424630641937E-2</v>
      </c>
      <c r="C16">
        <f>(B16-$B$15)*100</f>
        <v>-0.55471435189247131</v>
      </c>
      <c r="D16" s="1">
        <v>3.6999999999999998E-2</v>
      </c>
      <c r="E16">
        <f t="shared" ref="E16:E24" si="3">D16*C16</f>
        <v>-2.0524431020021439E-2</v>
      </c>
      <c r="F16">
        <f>$F$15+E16</f>
        <v>0.98701274022459984</v>
      </c>
      <c r="G16">
        <f>F16*0.575</f>
        <v>0.56753232562914491</v>
      </c>
      <c r="H16">
        <v>4.4887355941351133E-5</v>
      </c>
      <c r="I16">
        <f t="shared" ref="I16:I24" si="4">(H16*100)*-1</f>
        <v>-4.4887355941351133E-3</v>
      </c>
      <c r="J16">
        <f t="shared" ref="J16:J24" si="5">G16+I16</f>
        <v>0.56304359003500981</v>
      </c>
      <c r="K16">
        <f t="shared" ref="K16:K24" si="6">$C$2</f>
        <v>0.57941565270636874</v>
      </c>
      <c r="M16" s="2"/>
      <c r="N16" s="18"/>
      <c r="O16" s="18"/>
      <c r="P16" s="18"/>
      <c r="Q16" s="18"/>
      <c r="R16" s="18"/>
    </row>
    <row r="17" spans="1:18" ht="16">
      <c r="A17">
        <v>2012</v>
      </c>
      <c r="B17">
        <v>8.1808827817440033E-2</v>
      </c>
      <c r="C17">
        <f t="shared" ref="C17:C24" si="7">(B17-$B$15)*100</f>
        <v>-1.4668740332126617</v>
      </c>
      <c r="D17" s="1">
        <v>3.6999999999999998E-2</v>
      </c>
      <c r="E17">
        <f t="shared" si="3"/>
        <v>-5.4274339228868484E-2</v>
      </c>
      <c r="F17">
        <f t="shared" ref="F17:F24" si="8">$F$15+E17</f>
        <v>0.95326283201575279</v>
      </c>
      <c r="G17">
        <f t="shared" ref="G17:G24" si="9">F17*0.575</f>
        <v>0.54812612840905783</v>
      </c>
      <c r="H17">
        <v>7.4161718511797528E-5</v>
      </c>
      <c r="I17">
        <f t="shared" si="4"/>
        <v>-7.4161718511797526E-3</v>
      </c>
      <c r="J17">
        <f t="shared" si="5"/>
        <v>0.54070995655787812</v>
      </c>
      <c r="K17">
        <f t="shared" si="6"/>
        <v>0.57941565270636874</v>
      </c>
      <c r="M17" s="2"/>
      <c r="N17" s="18"/>
      <c r="O17" s="18"/>
      <c r="P17" s="18"/>
      <c r="Q17" s="18"/>
      <c r="R17" s="18"/>
    </row>
    <row r="18" spans="1:18" ht="16">
      <c r="A18">
        <v>2013</v>
      </c>
      <c r="B18">
        <v>7.4922449886798859E-2</v>
      </c>
      <c r="C18">
        <f t="shared" si="7"/>
        <v>-2.1555118262767792</v>
      </c>
      <c r="D18" s="1">
        <v>3.6999999999999998E-2</v>
      </c>
      <c r="E18">
        <f t="shared" si="3"/>
        <v>-7.9753937572240821E-2</v>
      </c>
      <c r="F18">
        <f t="shared" si="8"/>
        <v>0.92778323367238047</v>
      </c>
      <c r="G18">
        <f t="shared" si="9"/>
        <v>0.53347535936161872</v>
      </c>
      <c r="H18">
        <v>1.1319420193905937E-4</v>
      </c>
      <c r="I18">
        <f t="shared" si="4"/>
        <v>-1.1319420193905937E-2</v>
      </c>
      <c r="J18">
        <f t="shared" si="5"/>
        <v>0.52215593916771275</v>
      </c>
      <c r="K18">
        <f t="shared" si="6"/>
        <v>0.57941565270636874</v>
      </c>
      <c r="M18" s="2"/>
      <c r="N18" s="18"/>
      <c r="O18" s="18"/>
      <c r="P18" s="18"/>
      <c r="Q18" s="18"/>
      <c r="R18" s="18"/>
    </row>
    <row r="19" spans="1:18" ht="16">
      <c r="A19">
        <v>2014</v>
      </c>
      <c r="B19">
        <v>6.4170114696025848E-2</v>
      </c>
      <c r="C19">
        <f t="shared" si="7"/>
        <v>-3.2307453453540802</v>
      </c>
      <c r="D19" s="1">
        <v>3.6999999999999998E-2</v>
      </c>
      <c r="E19">
        <f t="shared" si="3"/>
        <v>-0.11953757777810096</v>
      </c>
      <c r="F19">
        <f t="shared" si="8"/>
        <v>0.88799959346652035</v>
      </c>
      <c r="G19">
        <f t="shared" si="9"/>
        <v>0.51059976624324921</v>
      </c>
      <c r="H19">
        <v>1.1319420193905937E-4</v>
      </c>
      <c r="I19">
        <f t="shared" si="4"/>
        <v>-1.1319420193905937E-2</v>
      </c>
      <c r="J19">
        <f t="shared" si="5"/>
        <v>0.49928034604934329</v>
      </c>
      <c r="K19">
        <f t="shared" si="6"/>
        <v>0.57941565270636874</v>
      </c>
      <c r="M19" s="2"/>
      <c r="N19" s="18"/>
      <c r="O19" s="18"/>
      <c r="P19" s="18"/>
      <c r="Q19" s="18"/>
      <c r="R19" s="18"/>
    </row>
    <row r="20" spans="1:18" ht="16">
      <c r="A20">
        <v>2015</v>
      </c>
      <c r="B20">
        <v>5.4046005010604858E-2</v>
      </c>
      <c r="C20">
        <f t="shared" si="7"/>
        <v>-4.2431563138961792</v>
      </c>
      <c r="D20" s="1">
        <v>3.6999999999999998E-2</v>
      </c>
      <c r="E20">
        <f t="shared" si="3"/>
        <v>-0.15699678361415861</v>
      </c>
      <c r="F20">
        <f t="shared" si="8"/>
        <v>0.85054038763046269</v>
      </c>
      <c r="G20">
        <f t="shared" si="9"/>
        <v>0.48906072288751601</v>
      </c>
      <c r="H20">
        <v>1.1319420193905937E-4</v>
      </c>
      <c r="I20">
        <f t="shared" si="4"/>
        <v>-1.1319420193905937E-2</v>
      </c>
      <c r="J20">
        <f t="shared" si="5"/>
        <v>0.47774130269361009</v>
      </c>
      <c r="K20">
        <f t="shared" si="6"/>
        <v>0.57941565270636874</v>
      </c>
      <c r="M20" s="2"/>
      <c r="N20" s="18"/>
      <c r="O20" s="18"/>
      <c r="P20" s="18"/>
      <c r="Q20" s="18"/>
      <c r="R20" s="18"/>
    </row>
    <row r="21" spans="1:18" ht="16">
      <c r="A21">
        <v>2016</v>
      </c>
      <c r="B21">
        <v>4.8788096755743027E-2</v>
      </c>
      <c r="C21">
        <f t="shared" si="7"/>
        <v>-4.7689471393823624</v>
      </c>
      <c r="D21" s="1">
        <v>3.6999999999999998E-2</v>
      </c>
      <c r="E21">
        <f t="shared" si="3"/>
        <v>-0.17645104415714741</v>
      </c>
      <c r="F21">
        <f t="shared" si="8"/>
        <v>0.83108612708747387</v>
      </c>
      <c r="G21">
        <f t="shared" si="9"/>
        <v>0.47787452307529743</v>
      </c>
      <c r="H21">
        <v>1.1319420193905937E-4</v>
      </c>
      <c r="I21">
        <f t="shared" si="4"/>
        <v>-1.1319420193905937E-2</v>
      </c>
      <c r="J21">
        <f t="shared" si="5"/>
        <v>0.46655510288139151</v>
      </c>
      <c r="K21">
        <f t="shared" si="6"/>
        <v>0.57941565270636874</v>
      </c>
      <c r="M21" s="2"/>
      <c r="N21" s="18"/>
      <c r="O21" s="18"/>
      <c r="P21" s="18"/>
      <c r="Q21" s="18"/>
      <c r="R21" s="18"/>
    </row>
    <row r="22" spans="1:18" ht="16">
      <c r="A22">
        <v>2017</v>
      </c>
      <c r="B22">
        <v>4.4422611594200134E-2</v>
      </c>
      <c r="C22">
        <f t="shared" si="7"/>
        <v>-5.2054956555366516</v>
      </c>
      <c r="D22" s="1">
        <v>3.6999999999999998E-2</v>
      </c>
      <c r="E22">
        <f t="shared" si="3"/>
        <v>-0.19260333925485609</v>
      </c>
      <c r="F22">
        <f t="shared" si="8"/>
        <v>0.81493383198976521</v>
      </c>
      <c r="G22">
        <f t="shared" si="9"/>
        <v>0.46858695339411494</v>
      </c>
      <c r="H22">
        <v>1.1124257776769628E-4</v>
      </c>
      <c r="I22">
        <f t="shared" si="4"/>
        <v>-1.1124257776769628E-2</v>
      </c>
      <c r="J22">
        <f t="shared" si="5"/>
        <v>0.45746269561734532</v>
      </c>
      <c r="K22">
        <f t="shared" si="6"/>
        <v>0.57941565270636874</v>
      </c>
      <c r="M22" s="2"/>
      <c r="N22" s="18"/>
      <c r="O22" s="18"/>
      <c r="P22" s="18"/>
      <c r="Q22" s="18"/>
      <c r="R22" s="18"/>
    </row>
    <row r="23" spans="1:18" ht="16">
      <c r="A23">
        <v>2018</v>
      </c>
      <c r="B23">
        <v>3.9084307849407196E-2</v>
      </c>
      <c r="C23">
        <f t="shared" si="7"/>
        <v>-5.7393260300159454</v>
      </c>
      <c r="D23" s="1">
        <v>3.6999999999999998E-2</v>
      </c>
      <c r="E23">
        <f t="shared" si="3"/>
        <v>-0.21235506311058996</v>
      </c>
      <c r="F23">
        <f t="shared" si="8"/>
        <v>0.79518210813403134</v>
      </c>
      <c r="G23">
        <f t="shared" si="9"/>
        <v>0.45722971217706798</v>
      </c>
      <c r="H23">
        <v>1.1904907445314865E-4</v>
      </c>
      <c r="I23">
        <f t="shared" si="4"/>
        <v>-1.1904907445314864E-2</v>
      </c>
      <c r="J23">
        <f t="shared" si="5"/>
        <v>0.44532480473175312</v>
      </c>
      <c r="K23">
        <f t="shared" si="6"/>
        <v>0.57941565270636874</v>
      </c>
      <c r="M23" s="2"/>
      <c r="N23" s="18"/>
      <c r="O23" s="18"/>
      <c r="P23" s="18"/>
      <c r="Q23" s="18"/>
      <c r="R23" s="18"/>
    </row>
    <row r="24" spans="1:18" ht="16">
      <c r="A24">
        <v>2019</v>
      </c>
      <c r="B24">
        <v>3.6883696913719177E-2</v>
      </c>
      <c r="C24">
        <f t="shared" si="7"/>
        <v>-5.9593871235847473</v>
      </c>
      <c r="D24" s="1">
        <v>3.6999999999999998E-2</v>
      </c>
      <c r="E24">
        <f t="shared" si="3"/>
        <v>-0.22049732357263563</v>
      </c>
      <c r="F24">
        <f t="shared" si="8"/>
        <v>0.78703984767198565</v>
      </c>
      <c r="G24">
        <f t="shared" si="9"/>
        <v>0.4525479124113917</v>
      </c>
      <c r="H24">
        <v>1.1904907445314865E-4</v>
      </c>
      <c r="I24">
        <f t="shared" si="4"/>
        <v>-1.1904907445314864E-2</v>
      </c>
      <c r="J24">
        <f t="shared" si="5"/>
        <v>0.44064300496607683</v>
      </c>
      <c r="K24">
        <f t="shared" si="6"/>
        <v>0.57941565270636874</v>
      </c>
      <c r="M24" s="2"/>
      <c r="N24" s="18"/>
      <c r="O24" s="18"/>
      <c r="P24" s="18"/>
      <c r="Q24" s="18"/>
      <c r="R24" s="18"/>
    </row>
    <row r="25" spans="1:18" ht="16">
      <c r="M25" s="2"/>
      <c r="N25" s="2"/>
      <c r="O25" s="19"/>
      <c r="P25" s="19"/>
      <c r="Q25" s="19"/>
      <c r="R25" s="19"/>
    </row>
    <row r="26" spans="1:18" ht="16">
      <c r="B26" t="s">
        <v>42</v>
      </c>
      <c r="C26" t="s">
        <v>43</v>
      </c>
      <c r="D26" t="s">
        <v>44</v>
      </c>
      <c r="M26" s="2"/>
      <c r="N26" s="2"/>
      <c r="O26" s="2"/>
      <c r="P26" s="20"/>
      <c r="Q26" s="20"/>
      <c r="R26" s="20"/>
    </row>
    <row r="27" spans="1:18" ht="15" customHeight="1">
      <c r="A27">
        <v>2010</v>
      </c>
      <c r="M27" s="21"/>
      <c r="N27" s="21"/>
      <c r="O27" s="21"/>
      <c r="P27" s="21"/>
      <c r="Q27" s="21"/>
      <c r="R27" s="21"/>
    </row>
    <row r="28" spans="1:18">
      <c r="A28">
        <v>2011</v>
      </c>
      <c r="B28">
        <f>(K16-G16)/(K16-C3)</f>
        <v>0.63849947004155527</v>
      </c>
      <c r="C28">
        <f>1-(B28+D28)</f>
        <v>0.12031762895884623</v>
      </c>
      <c r="D28">
        <f>(G16-J16)/(K16-C3)</f>
        <v>0.24118290099959847</v>
      </c>
      <c r="M28" s="21"/>
      <c r="N28" s="21"/>
      <c r="O28" s="21"/>
      <c r="P28" s="21"/>
      <c r="Q28" s="21"/>
      <c r="R28" s="21"/>
    </row>
    <row r="29" spans="1:18">
      <c r="A29">
        <v>2012</v>
      </c>
      <c r="B29">
        <f t="shared" ref="B29:B36" si="10">(K17-G17)/(K17-C4)</f>
        <v>0.71487464137194079</v>
      </c>
      <c r="C29">
        <f t="shared" ref="C29:C36" si="11">1-(B29+D29)</f>
        <v>0.11568739779206116</v>
      </c>
      <c r="D29">
        <f t="shared" ref="D29:D36" si="12">(G17-J17)/(K17-C4)</f>
        <v>0.16943796083599807</v>
      </c>
      <c r="M29" s="21"/>
      <c r="N29" s="21"/>
      <c r="O29" s="21"/>
      <c r="P29" s="21"/>
      <c r="Q29" s="21"/>
      <c r="R29" s="21"/>
    </row>
    <row r="30" spans="1:18">
      <c r="A30">
        <v>2013</v>
      </c>
      <c r="B30">
        <f t="shared" si="10"/>
        <v>0.47431730040764697</v>
      </c>
      <c r="C30">
        <f t="shared" si="11"/>
        <v>0.40881368466764001</v>
      </c>
      <c r="D30">
        <f t="shared" si="12"/>
        <v>0.11686901492471299</v>
      </c>
      <c r="M30" s="21"/>
      <c r="N30" s="21"/>
      <c r="O30" s="21"/>
      <c r="P30" s="21"/>
      <c r="Q30" s="21"/>
      <c r="R30" s="21"/>
    </row>
    <row r="31" spans="1:18">
      <c r="A31">
        <v>2014</v>
      </c>
      <c r="B31">
        <f t="shared" si="10"/>
        <v>0.46001240232946111</v>
      </c>
      <c r="C31">
        <f t="shared" si="11"/>
        <v>0.46432085930532285</v>
      </c>
      <c r="D31">
        <f t="shared" si="12"/>
        <v>7.5666738365215994E-2</v>
      </c>
      <c r="M31" s="21"/>
      <c r="N31" s="21"/>
      <c r="O31" s="21"/>
      <c r="P31" s="21"/>
      <c r="Q31" s="21"/>
      <c r="R31" s="21"/>
    </row>
    <row r="32" spans="1:18">
      <c r="A32">
        <v>2015</v>
      </c>
      <c r="B32">
        <f t="shared" si="10"/>
        <v>0.51930556525553151</v>
      </c>
      <c r="C32">
        <f t="shared" si="11"/>
        <v>0.41563724401955593</v>
      </c>
      <c r="D32">
        <f t="shared" si="12"/>
        <v>6.5057190724912548E-2</v>
      </c>
      <c r="M32" s="21"/>
      <c r="N32" s="21"/>
      <c r="O32" s="21"/>
      <c r="P32" s="21"/>
      <c r="Q32" s="21"/>
      <c r="R32" s="21"/>
    </row>
    <row r="33" spans="1:18" ht="16" customHeight="1">
      <c r="A33">
        <v>2016</v>
      </c>
      <c r="B33">
        <f t="shared" si="10"/>
        <v>0.52503824980736336</v>
      </c>
      <c r="C33">
        <f t="shared" si="11"/>
        <v>0.4164324764979711</v>
      </c>
      <c r="D33">
        <f t="shared" si="12"/>
        <v>5.8529273694665561E-2</v>
      </c>
      <c r="M33" s="21"/>
      <c r="N33" s="21"/>
      <c r="O33" s="21"/>
      <c r="P33" s="21"/>
      <c r="Q33" s="21"/>
      <c r="R33" s="21"/>
    </row>
    <row r="34" spans="1:18">
      <c r="A34">
        <v>2017</v>
      </c>
      <c r="B34">
        <f t="shared" si="10"/>
        <v>0.58245214043944105</v>
      </c>
      <c r="C34">
        <f t="shared" si="11"/>
        <v>0.35908513471503534</v>
      </c>
      <c r="D34">
        <f t="shared" si="12"/>
        <v>5.8462724845523568E-2</v>
      </c>
      <c r="M34" s="21"/>
      <c r="N34" s="21"/>
      <c r="O34" s="21"/>
      <c r="P34" s="21"/>
      <c r="Q34" s="21"/>
      <c r="R34" s="21"/>
    </row>
    <row r="35" spans="1:18">
      <c r="A35">
        <v>2018</v>
      </c>
      <c r="B35">
        <f t="shared" si="10"/>
        <v>0.59469628408195607</v>
      </c>
      <c r="C35">
        <f t="shared" si="11"/>
        <v>0.3473608446727996</v>
      </c>
      <c r="D35">
        <f t="shared" si="12"/>
        <v>5.7942871245244373E-2</v>
      </c>
      <c r="M35" s="21"/>
      <c r="N35" s="21"/>
      <c r="O35" s="21"/>
      <c r="P35" s="21"/>
      <c r="Q35" s="21"/>
      <c r="R35" s="21"/>
    </row>
    <row r="36" spans="1:18">
      <c r="A36">
        <v>2019</v>
      </c>
      <c r="B36">
        <f t="shared" si="10"/>
        <v>0.59258908261366561</v>
      </c>
      <c r="C36">
        <f t="shared" si="11"/>
        <v>0.35180404549583666</v>
      </c>
      <c r="D36">
        <f t="shared" si="12"/>
        <v>5.5606871890497775E-2</v>
      </c>
    </row>
    <row r="37" spans="1:18">
      <c r="A37" s="16" t="s">
        <v>45</v>
      </c>
      <c r="B37">
        <f>AVERAGE(B28:B36)</f>
        <v>0.56686501514984022</v>
      </c>
      <c r="C37">
        <f>AVERAGE(C28:C36)</f>
        <v>0.3332732573472299</v>
      </c>
      <c r="D37">
        <f>AVERAGE(D28:D36)</f>
        <v>9.9861727502929931E-2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A462B-4BA5-4A42-AFCF-0C39E19E035A}">
  <dimension ref="A1:I153"/>
  <sheetViews>
    <sheetView workbookViewId="0">
      <selection activeCell="B151" sqref="B151"/>
    </sheetView>
  </sheetViews>
  <sheetFormatPr baseColWidth="10" defaultColWidth="11.5" defaultRowHeight="15"/>
  <cols>
    <col min="1" max="1" width="19" customWidth="1"/>
  </cols>
  <sheetData>
    <row r="1" spans="1:9">
      <c r="B1" s="61" t="s">
        <v>47</v>
      </c>
      <c r="C1" s="62"/>
      <c r="D1" s="62"/>
    </row>
    <row r="2" spans="1:9" ht="42" customHeight="1">
      <c r="A2" s="23" t="s">
        <v>46</v>
      </c>
      <c r="B2" s="22">
        <v>0.53</v>
      </c>
      <c r="C2" s="22">
        <v>0.57499999999999996</v>
      </c>
      <c r="D2" s="22">
        <v>0.6</v>
      </c>
    </row>
    <row r="3" spans="1:9">
      <c r="A3">
        <v>0.02</v>
      </c>
      <c r="B3" s="24">
        <f>B21</f>
        <v>0.50721734485125236</v>
      </c>
      <c r="C3" s="24">
        <f>B69</f>
        <v>0.32049392933535897</v>
      </c>
      <c r="D3" s="24">
        <f>B102</f>
        <v>0.21675869849319535</v>
      </c>
    </row>
    <row r="4" spans="1:9">
      <c r="A4">
        <v>3.6999999999999998E-2</v>
      </c>
      <c r="B4" s="24">
        <f>B37</f>
        <v>0.75801809482951765</v>
      </c>
      <c r="C4" s="24">
        <f>'Main result_3.30'!B36</f>
        <v>0.59258908261366561</v>
      </c>
      <c r="D4" s="24">
        <f>B118</f>
        <v>0.50068407582708085</v>
      </c>
    </row>
    <row r="5" spans="1:9">
      <c r="A5">
        <v>0.05</v>
      </c>
      <c r="B5" s="24">
        <f>B53</f>
        <v>0.9498069036364265</v>
      </c>
      <c r="C5" s="24">
        <f>B85</f>
        <v>0.80066184688531206</v>
      </c>
      <c r="D5" s="24">
        <f>B134</f>
        <v>0.71780348202358135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'Main result_3.30'!C$2</f>
        <v>0.57941565270636874</v>
      </c>
    </row>
    <row r="11" spans="1:9">
      <c r="A11">
        <v>2011</v>
      </c>
      <c r="B11">
        <v>9.0930424630641937E-2</v>
      </c>
      <c r="C11">
        <f>(B11-$B$10)*100</f>
        <v>-0.55471435189247131</v>
      </c>
      <c r="D11" s="1">
        <v>0.02</v>
      </c>
      <c r="E11">
        <f>D11*C11</f>
        <v>-1.1094287037849426E-2</v>
      </c>
      <c r="F11">
        <f>$F$10+E11</f>
        <v>0.99644288420677185</v>
      </c>
      <c r="G11">
        <f>F11*0.53</f>
        <v>0.52811472862958908</v>
      </c>
      <c r="I11">
        <f>'Main result_3.30'!C$2</f>
        <v>0.57941565270636874</v>
      </c>
    </row>
    <row r="12" spans="1:9">
      <c r="A12">
        <v>2012</v>
      </c>
      <c r="B12">
        <v>8.1808827817440033E-2</v>
      </c>
      <c r="C12">
        <f t="shared" ref="C12:C19" si="0">(B12-$B$10)*100</f>
        <v>-1.4668740332126617</v>
      </c>
      <c r="D12" s="1">
        <v>0.02</v>
      </c>
      <c r="E12">
        <f t="shared" ref="E12:E19" si="1">D12*C12</f>
        <v>-2.9337480664253235E-2</v>
      </c>
      <c r="F12">
        <f t="shared" ref="F12:F19" si="2">$F$10+E12</f>
        <v>0.97819969058036804</v>
      </c>
      <c r="G12">
        <f t="shared" ref="G12:G19" si="3">F12*0.53</f>
        <v>0.51844583600759508</v>
      </c>
      <c r="I12">
        <f>'Main result_3.30'!C$2</f>
        <v>0.57941565270636874</v>
      </c>
    </row>
    <row r="13" spans="1:9">
      <c r="A13">
        <v>2013</v>
      </c>
      <c r="B13">
        <v>7.4922449886798859E-2</v>
      </c>
      <c r="C13">
        <f t="shared" si="0"/>
        <v>-2.1555118262767792</v>
      </c>
      <c r="D13" s="1">
        <v>0.02</v>
      </c>
      <c r="E13">
        <f t="shared" si="1"/>
        <v>-4.3110236525535583E-2</v>
      </c>
      <c r="F13">
        <f t="shared" si="2"/>
        <v>0.96442693471908569</v>
      </c>
      <c r="G13">
        <f t="shared" si="3"/>
        <v>0.51114627540111546</v>
      </c>
      <c r="I13">
        <f>'Main result_3.30'!C$2</f>
        <v>0.57941565270636874</v>
      </c>
    </row>
    <row r="14" spans="1:9">
      <c r="A14">
        <v>2014</v>
      </c>
      <c r="B14">
        <v>6.4170114696025848E-2</v>
      </c>
      <c r="C14">
        <f t="shared" si="0"/>
        <v>-3.2307453453540802</v>
      </c>
      <c r="D14" s="1">
        <v>0.02</v>
      </c>
      <c r="E14">
        <f t="shared" si="1"/>
        <v>-6.4614906907081604E-2</v>
      </c>
      <c r="F14">
        <f t="shared" si="2"/>
        <v>0.94292226433753967</v>
      </c>
      <c r="G14">
        <f t="shared" si="3"/>
        <v>0.49974880009889605</v>
      </c>
      <c r="I14">
        <f>'Main result_3.30'!C$2</f>
        <v>0.57941565270636874</v>
      </c>
    </row>
    <row r="15" spans="1:9">
      <c r="A15">
        <v>2015</v>
      </c>
      <c r="B15">
        <v>5.4046005010604858E-2</v>
      </c>
      <c r="C15">
        <f t="shared" si="0"/>
        <v>-4.2431563138961792</v>
      </c>
      <c r="D15" s="1">
        <v>0.02</v>
      </c>
      <c r="E15">
        <f t="shared" si="1"/>
        <v>-8.4863126277923584E-2</v>
      </c>
      <c r="F15">
        <f t="shared" si="2"/>
        <v>0.92267404496669769</v>
      </c>
      <c r="G15">
        <f t="shared" si="3"/>
        <v>0.48901724383234979</v>
      </c>
      <c r="I15">
        <f>'Main result_3.30'!C$2</f>
        <v>0.57941565270636874</v>
      </c>
    </row>
    <row r="16" spans="1:9">
      <c r="A16">
        <v>2016</v>
      </c>
      <c r="B16">
        <v>4.8788096755743027E-2</v>
      </c>
      <c r="C16">
        <f t="shared" si="0"/>
        <v>-4.7689471393823624</v>
      </c>
      <c r="D16" s="1">
        <v>0.02</v>
      </c>
      <c r="E16">
        <f t="shared" si="1"/>
        <v>-9.5378942787647247E-2</v>
      </c>
      <c r="F16">
        <f t="shared" si="2"/>
        <v>0.91215822845697403</v>
      </c>
      <c r="G16">
        <f t="shared" si="3"/>
        <v>0.48344386108219628</v>
      </c>
      <c r="I16">
        <f>'Main result_3.30'!C$2</f>
        <v>0.57941565270636874</v>
      </c>
    </row>
    <row r="17" spans="1:9">
      <c r="A17">
        <v>2017</v>
      </c>
      <c r="B17">
        <v>4.4422611594200134E-2</v>
      </c>
      <c r="C17">
        <f t="shared" si="0"/>
        <v>-5.2054956555366516</v>
      </c>
      <c r="D17" s="1">
        <v>0.02</v>
      </c>
      <c r="E17">
        <f t="shared" si="1"/>
        <v>-0.10410991311073303</v>
      </c>
      <c r="F17">
        <f t="shared" si="2"/>
        <v>0.90342725813388824</v>
      </c>
      <c r="G17">
        <f t="shared" si="3"/>
        <v>0.47881644681096081</v>
      </c>
      <c r="I17">
        <f>'Main result_3.30'!C$2</f>
        <v>0.57941565270636874</v>
      </c>
    </row>
    <row r="18" spans="1:9">
      <c r="A18">
        <v>2018</v>
      </c>
      <c r="B18">
        <v>3.9084307849407196E-2</v>
      </c>
      <c r="C18">
        <f t="shared" si="0"/>
        <v>-5.7393260300159454</v>
      </c>
      <c r="D18" s="1">
        <v>0.02</v>
      </c>
      <c r="E18">
        <f t="shared" si="1"/>
        <v>-0.11478652060031891</v>
      </c>
      <c r="F18">
        <f t="shared" si="2"/>
        <v>0.89275065064430237</v>
      </c>
      <c r="G18">
        <f t="shared" si="3"/>
        <v>0.47315784484148027</v>
      </c>
      <c r="I18">
        <f>'Main result_3.30'!C$2</f>
        <v>0.57941565270636874</v>
      </c>
    </row>
    <row r="19" spans="1:9">
      <c r="A19">
        <v>2019</v>
      </c>
      <c r="B19">
        <v>3.6883696913719177E-2</v>
      </c>
      <c r="C19">
        <f t="shared" si="0"/>
        <v>-5.9593871235847473</v>
      </c>
      <c r="D19" s="1">
        <v>0.02</v>
      </c>
      <c r="E19">
        <f t="shared" si="1"/>
        <v>-0.11918774247169495</v>
      </c>
      <c r="F19">
        <f t="shared" si="2"/>
        <v>0.88834942877292633</v>
      </c>
      <c r="G19">
        <f t="shared" si="3"/>
        <v>0.470825197249651</v>
      </c>
      <c r="I19">
        <f>'Main result_3.30'!C$2</f>
        <v>0.57941565270636874</v>
      </c>
    </row>
    <row r="21" spans="1:9">
      <c r="A21" s="16" t="s">
        <v>42</v>
      </c>
      <c r="B21">
        <f>(I19-G19)/(I19-'Main result_3.30'!C11)</f>
        <v>0.50721734485125236</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v>0.57941565270636874</v>
      </c>
    </row>
    <row r="27" spans="1:9">
      <c r="A27">
        <v>2011</v>
      </c>
      <c r="B27">
        <v>9.0930424630641937E-2</v>
      </c>
      <c r="C27">
        <f>(B27-$B$10)*100</f>
        <v>-0.55471435189247131</v>
      </c>
      <c r="D27" s="1">
        <v>3.6999999999999998E-2</v>
      </c>
      <c r="E27">
        <f>D27*C27</f>
        <v>-2.0524431020021439E-2</v>
      </c>
      <c r="F27">
        <f>$F$10+E27</f>
        <v>0.98701274022459984</v>
      </c>
      <c r="G27">
        <f>F27*0.53</f>
        <v>0.52311675231903798</v>
      </c>
      <c r="I27">
        <v>0.57941565270636874</v>
      </c>
    </row>
    <row r="28" spans="1:9">
      <c r="A28">
        <v>2012</v>
      </c>
      <c r="B28">
        <v>8.1808827817440033E-2</v>
      </c>
      <c r="C28">
        <f t="shared" ref="C28:C35" si="4">(B28-$B$10)*100</f>
        <v>-1.4668740332126617</v>
      </c>
      <c r="D28" s="1">
        <v>3.6999999999999998E-2</v>
      </c>
      <c r="E28">
        <f t="shared" ref="E28:E35" si="5">D28*C28</f>
        <v>-5.4274339228868484E-2</v>
      </c>
      <c r="F28">
        <f t="shared" ref="F28:F35" si="6">$F$10+E28</f>
        <v>0.95326283201575279</v>
      </c>
      <c r="G28">
        <f t="shared" ref="G28:G35" si="7">F28*0.53</f>
        <v>0.50522930096834906</v>
      </c>
      <c r="I28">
        <v>0.57941565270636874</v>
      </c>
    </row>
    <row r="29" spans="1:9">
      <c r="A29">
        <v>2013</v>
      </c>
      <c r="B29">
        <v>7.4922449886798859E-2</v>
      </c>
      <c r="C29">
        <f t="shared" si="4"/>
        <v>-2.1555118262767792</v>
      </c>
      <c r="D29" s="1">
        <v>3.6999999999999998E-2</v>
      </c>
      <c r="E29">
        <f t="shared" si="5"/>
        <v>-7.9753937572240821E-2</v>
      </c>
      <c r="F29">
        <f t="shared" si="6"/>
        <v>0.92778323367238047</v>
      </c>
      <c r="G29">
        <f t="shared" si="7"/>
        <v>0.49172511384636169</v>
      </c>
      <c r="I29">
        <v>0.57941565270636874</v>
      </c>
    </row>
    <row r="30" spans="1:9">
      <c r="A30">
        <v>2014</v>
      </c>
      <c r="B30">
        <v>6.4170114696025848E-2</v>
      </c>
      <c r="C30">
        <f t="shared" si="4"/>
        <v>-3.2307453453540802</v>
      </c>
      <c r="D30" s="1">
        <v>3.6999999999999998E-2</v>
      </c>
      <c r="E30">
        <f t="shared" si="5"/>
        <v>-0.11953757777810096</v>
      </c>
      <c r="F30">
        <f t="shared" si="6"/>
        <v>0.88799959346652035</v>
      </c>
      <c r="G30">
        <f t="shared" si="7"/>
        <v>0.4706397845372558</v>
      </c>
      <c r="I30">
        <v>0.57941565270636874</v>
      </c>
    </row>
    <row r="31" spans="1:9">
      <c r="A31">
        <v>2015</v>
      </c>
      <c r="B31">
        <v>5.4046005010604858E-2</v>
      </c>
      <c r="C31">
        <f t="shared" si="4"/>
        <v>-4.2431563138961792</v>
      </c>
      <c r="D31" s="1">
        <v>3.6999999999999998E-2</v>
      </c>
      <c r="E31">
        <f t="shared" si="5"/>
        <v>-0.15699678361415861</v>
      </c>
      <c r="F31">
        <f t="shared" si="6"/>
        <v>0.85054038763046269</v>
      </c>
      <c r="G31">
        <f t="shared" si="7"/>
        <v>0.45078640544414522</v>
      </c>
      <c r="I31">
        <v>0.57941565270636874</v>
      </c>
    </row>
    <row r="32" spans="1:9">
      <c r="A32">
        <v>2016</v>
      </c>
      <c r="B32">
        <v>4.8788096755743027E-2</v>
      </c>
      <c r="C32">
        <f t="shared" si="4"/>
        <v>-4.7689471393823624</v>
      </c>
      <c r="D32" s="1">
        <v>3.6999999999999998E-2</v>
      </c>
      <c r="E32">
        <f t="shared" si="5"/>
        <v>-0.17645104415714741</v>
      </c>
      <c r="F32">
        <f t="shared" si="6"/>
        <v>0.83108612708747387</v>
      </c>
      <c r="G32">
        <f t="shared" si="7"/>
        <v>0.44047564735636119</v>
      </c>
      <c r="I32">
        <v>0.57941565270636874</v>
      </c>
    </row>
    <row r="33" spans="1:9">
      <c r="A33">
        <v>2017</v>
      </c>
      <c r="B33">
        <v>4.4422611594200134E-2</v>
      </c>
      <c r="C33">
        <f t="shared" si="4"/>
        <v>-5.2054956555366516</v>
      </c>
      <c r="D33" s="1">
        <v>3.6999999999999998E-2</v>
      </c>
      <c r="E33">
        <f t="shared" si="5"/>
        <v>-0.19260333925485609</v>
      </c>
      <c r="F33">
        <f t="shared" si="6"/>
        <v>0.81493383198976521</v>
      </c>
      <c r="G33">
        <f t="shared" si="7"/>
        <v>0.43191493095457556</v>
      </c>
      <c r="I33">
        <v>0.57941565270636874</v>
      </c>
    </row>
    <row r="34" spans="1:9">
      <c r="A34">
        <v>2018</v>
      </c>
      <c r="B34">
        <v>3.9084307849407196E-2</v>
      </c>
      <c r="C34">
        <f t="shared" si="4"/>
        <v>-5.7393260300159454</v>
      </c>
      <c r="D34" s="1">
        <v>3.6999999999999998E-2</v>
      </c>
      <c r="E34">
        <f t="shared" si="5"/>
        <v>-0.21235506311058996</v>
      </c>
      <c r="F34">
        <f t="shared" si="6"/>
        <v>0.79518210813403134</v>
      </c>
      <c r="G34">
        <f t="shared" si="7"/>
        <v>0.42144651731103661</v>
      </c>
      <c r="I34">
        <v>0.57941565270636874</v>
      </c>
    </row>
    <row r="35" spans="1:9">
      <c r="A35">
        <v>2019</v>
      </c>
      <c r="B35">
        <v>3.6883696913719177E-2</v>
      </c>
      <c r="C35">
        <f t="shared" si="4"/>
        <v>-5.9593871235847473</v>
      </c>
      <c r="D35" s="1">
        <v>3.6999999999999998E-2</v>
      </c>
      <c r="E35">
        <f t="shared" si="5"/>
        <v>-0.22049732357263563</v>
      </c>
      <c r="F35">
        <f t="shared" si="6"/>
        <v>0.78703984767198565</v>
      </c>
      <c r="G35">
        <f t="shared" si="7"/>
        <v>0.41713111926615243</v>
      </c>
      <c r="I35">
        <v>0.57941565270636874</v>
      </c>
    </row>
    <row r="37" spans="1:9">
      <c r="A37" s="16" t="s">
        <v>42</v>
      </c>
      <c r="B37">
        <f>(I35-G35)/(I35-'Main result_3.30'!C11)</f>
        <v>0.75801809482951765</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v>0.57941565270636874</v>
      </c>
    </row>
    <row r="43" spans="1:9">
      <c r="A43">
        <v>2011</v>
      </c>
      <c r="B43">
        <v>9.0930424630641937E-2</v>
      </c>
      <c r="C43">
        <f>(B43-$B$10)*100</f>
        <v>-0.55471435189247131</v>
      </c>
      <c r="D43" s="1">
        <v>0.05</v>
      </c>
      <c r="E43">
        <f>D43*C43</f>
        <v>-2.7735717594623566E-2</v>
      </c>
      <c r="F43">
        <f>$F$10+E43</f>
        <v>0.97980145364999771</v>
      </c>
      <c r="G43">
        <f>F43*0.53</f>
        <v>0.51929477043449879</v>
      </c>
      <c r="I43">
        <v>0.57941565270636874</v>
      </c>
    </row>
    <row r="44" spans="1:9">
      <c r="A44">
        <v>2012</v>
      </c>
      <c r="B44">
        <v>8.1808827817440033E-2</v>
      </c>
      <c r="C44">
        <f t="shared" ref="C44:C51" si="8">(B44-$B$10)*100</f>
        <v>-1.4668740332126617</v>
      </c>
      <c r="D44" s="1">
        <v>0.05</v>
      </c>
      <c r="E44">
        <f t="shared" ref="E44:E51" si="9">D44*C44</f>
        <v>-7.3343701660633087E-2</v>
      </c>
      <c r="F44">
        <f t="shared" ref="F44:F51" si="10">$F$10+E44</f>
        <v>0.93419346958398819</v>
      </c>
      <c r="G44">
        <f t="shared" ref="G44:G51" si="11">F44*0.53</f>
        <v>0.49512253887951374</v>
      </c>
      <c r="I44">
        <v>0.57941565270636874</v>
      </c>
    </row>
    <row r="45" spans="1:9">
      <c r="A45">
        <v>2013</v>
      </c>
      <c r="B45">
        <v>7.4922449886798859E-2</v>
      </c>
      <c r="C45">
        <f t="shared" si="8"/>
        <v>-2.1555118262767792</v>
      </c>
      <c r="D45" s="1">
        <v>0.05</v>
      </c>
      <c r="E45">
        <f t="shared" si="9"/>
        <v>-0.10777559131383896</v>
      </c>
      <c r="F45">
        <f t="shared" si="10"/>
        <v>0.89976157993078232</v>
      </c>
      <c r="G45">
        <f t="shared" si="11"/>
        <v>0.47687363736331467</v>
      </c>
      <c r="I45">
        <v>0.57941565270636874</v>
      </c>
    </row>
    <row r="46" spans="1:9">
      <c r="A46">
        <v>2014</v>
      </c>
      <c r="B46">
        <v>6.4170114696025848E-2</v>
      </c>
      <c r="C46">
        <f t="shared" si="8"/>
        <v>-3.2307453453540802</v>
      </c>
      <c r="D46" s="1">
        <v>0.05</v>
      </c>
      <c r="E46">
        <f t="shared" si="9"/>
        <v>-0.16153726726770401</v>
      </c>
      <c r="F46">
        <f t="shared" si="10"/>
        <v>0.84599990397691727</v>
      </c>
      <c r="G46">
        <f t="shared" si="11"/>
        <v>0.44837994910776618</v>
      </c>
      <c r="I46">
        <v>0.57941565270636874</v>
      </c>
    </row>
    <row r="47" spans="1:9">
      <c r="A47">
        <v>2015</v>
      </c>
      <c r="B47">
        <v>5.4046005010604858E-2</v>
      </c>
      <c r="C47">
        <f t="shared" si="8"/>
        <v>-4.2431563138961792</v>
      </c>
      <c r="D47" s="1">
        <v>0.05</v>
      </c>
      <c r="E47">
        <f t="shared" si="9"/>
        <v>-0.21215781569480896</v>
      </c>
      <c r="F47">
        <f t="shared" si="10"/>
        <v>0.79537935554981232</v>
      </c>
      <c r="G47">
        <f t="shared" si="11"/>
        <v>0.42155105844140056</v>
      </c>
      <c r="I47">
        <v>0.57941565270636874</v>
      </c>
    </row>
    <row r="48" spans="1:9">
      <c r="A48">
        <v>2016</v>
      </c>
      <c r="B48">
        <v>4.8788096755743027E-2</v>
      </c>
      <c r="C48">
        <f t="shared" si="8"/>
        <v>-4.7689471393823624</v>
      </c>
      <c r="D48" s="1">
        <v>0.05</v>
      </c>
      <c r="E48">
        <f t="shared" si="9"/>
        <v>-0.23844735696911812</v>
      </c>
      <c r="F48">
        <f t="shared" si="10"/>
        <v>0.76908981427550316</v>
      </c>
      <c r="G48">
        <f t="shared" si="11"/>
        <v>0.40761760156601667</v>
      </c>
      <c r="I48">
        <v>0.57941565270636874</v>
      </c>
    </row>
    <row r="49" spans="1:9">
      <c r="A49">
        <v>2017</v>
      </c>
      <c r="B49">
        <v>4.4422611594200134E-2</v>
      </c>
      <c r="C49">
        <f t="shared" si="8"/>
        <v>-5.2054956555366516</v>
      </c>
      <c r="D49" s="1">
        <v>0.05</v>
      </c>
      <c r="E49">
        <f t="shared" si="9"/>
        <v>-0.26027478277683258</v>
      </c>
      <c r="F49">
        <f t="shared" si="10"/>
        <v>0.7472623884677887</v>
      </c>
      <c r="G49">
        <f t="shared" si="11"/>
        <v>0.39604906588792804</v>
      </c>
      <c r="I49">
        <v>0.57941565270636874</v>
      </c>
    </row>
    <row r="50" spans="1:9">
      <c r="A50">
        <v>2018</v>
      </c>
      <c r="B50">
        <v>3.9084307849407196E-2</v>
      </c>
      <c r="C50">
        <f t="shared" si="8"/>
        <v>-5.7393260300159454</v>
      </c>
      <c r="D50" s="1">
        <v>0.05</v>
      </c>
      <c r="E50">
        <f t="shared" si="9"/>
        <v>-0.28696630150079727</v>
      </c>
      <c r="F50">
        <f t="shared" si="10"/>
        <v>0.72057086974382401</v>
      </c>
      <c r="G50">
        <f t="shared" si="11"/>
        <v>0.38190256096422676</v>
      </c>
      <c r="I50">
        <v>0.57941565270636874</v>
      </c>
    </row>
    <row r="51" spans="1:9">
      <c r="A51">
        <v>2019</v>
      </c>
      <c r="B51">
        <v>3.6883696913719177E-2</v>
      </c>
      <c r="C51">
        <f t="shared" si="8"/>
        <v>-5.9593871235847473</v>
      </c>
      <c r="D51" s="1">
        <v>0.05</v>
      </c>
      <c r="E51">
        <f t="shared" si="9"/>
        <v>-0.29796935617923737</v>
      </c>
      <c r="F51">
        <f t="shared" si="10"/>
        <v>0.70956781506538391</v>
      </c>
      <c r="G51">
        <f t="shared" si="11"/>
        <v>0.37607094198465352</v>
      </c>
      <c r="I51">
        <v>0.57941565270636874</v>
      </c>
    </row>
    <row r="53" spans="1:9">
      <c r="A53" s="16" t="s">
        <v>42</v>
      </c>
      <c r="B53">
        <f>(I51-G51)/(I51-'Main result_3.30'!$C$11)</f>
        <v>0.9498069036364265</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v>0.57941565270636874</v>
      </c>
    </row>
    <row r="59" spans="1:9">
      <c r="A59">
        <v>2011</v>
      </c>
      <c r="B59">
        <v>9.0930424630641937E-2</v>
      </c>
      <c r="C59">
        <f>(B59-$B$10)*100</f>
        <v>-0.55471435189247131</v>
      </c>
      <c r="D59" s="1">
        <v>0.02</v>
      </c>
      <c r="E59">
        <f>D59*C59</f>
        <v>-1.1094287037849426E-2</v>
      </c>
      <c r="F59">
        <f>$F$10+E59</f>
        <v>0.99644288420677185</v>
      </c>
      <c r="G59">
        <f>F59*0.575</f>
        <v>0.57295465841889381</v>
      </c>
      <c r="I59">
        <v>0.57941565270636874</v>
      </c>
    </row>
    <row r="60" spans="1:9">
      <c r="A60">
        <v>2012</v>
      </c>
      <c r="B60">
        <v>8.1808827817440033E-2</v>
      </c>
      <c r="C60">
        <f t="shared" ref="C60:C67" si="12">(B60-$B$10)*100</f>
        <v>-1.4668740332126617</v>
      </c>
      <c r="D60" s="1">
        <v>0.02</v>
      </c>
      <c r="E60">
        <f t="shared" ref="E60:E67" si="13">D60*C60</f>
        <v>-2.9337480664253235E-2</v>
      </c>
      <c r="F60">
        <f t="shared" ref="F60:F67" si="14">$F$10+E60</f>
        <v>0.97819969058036804</v>
      </c>
      <c r="G60">
        <f t="shared" ref="G60:G67" si="15">F60*0.575</f>
        <v>0.56246482208371162</v>
      </c>
      <c r="I60">
        <v>0.57941565270636874</v>
      </c>
    </row>
    <row r="61" spans="1:9">
      <c r="A61">
        <v>2013</v>
      </c>
      <c r="B61">
        <v>7.4922449886798859E-2</v>
      </c>
      <c r="C61">
        <f t="shared" si="12"/>
        <v>-2.1555118262767792</v>
      </c>
      <c r="D61" s="1">
        <v>0.02</v>
      </c>
      <c r="E61">
        <f t="shared" si="13"/>
        <v>-4.3110236525535583E-2</v>
      </c>
      <c r="F61">
        <f t="shared" si="14"/>
        <v>0.96442693471908569</v>
      </c>
      <c r="G61">
        <f t="shared" si="15"/>
        <v>0.55454548746347421</v>
      </c>
      <c r="I61">
        <v>0.57941565270636874</v>
      </c>
    </row>
    <row r="62" spans="1:9">
      <c r="A62">
        <v>2014</v>
      </c>
      <c r="B62">
        <v>6.4170114696025848E-2</v>
      </c>
      <c r="C62">
        <f t="shared" si="12"/>
        <v>-3.2307453453540802</v>
      </c>
      <c r="D62" s="1">
        <v>0.02</v>
      </c>
      <c r="E62">
        <f t="shared" si="13"/>
        <v>-6.4614906907081604E-2</v>
      </c>
      <c r="F62">
        <f t="shared" si="14"/>
        <v>0.94292226433753967</v>
      </c>
      <c r="G62">
        <f t="shared" si="15"/>
        <v>0.54218030199408529</v>
      </c>
      <c r="I62">
        <v>0.57941565270636874</v>
      </c>
    </row>
    <row r="63" spans="1:9">
      <c r="A63">
        <v>2015</v>
      </c>
      <c r="B63">
        <v>5.4046005010604858E-2</v>
      </c>
      <c r="C63">
        <f t="shared" si="12"/>
        <v>-4.2431563138961792</v>
      </c>
      <c r="D63" s="1">
        <v>0.02</v>
      </c>
      <c r="E63">
        <f t="shared" si="13"/>
        <v>-8.4863126277923584E-2</v>
      </c>
      <c r="F63">
        <f t="shared" si="14"/>
        <v>0.92267404496669769</v>
      </c>
      <c r="G63">
        <f t="shared" si="15"/>
        <v>0.53053757585585115</v>
      </c>
      <c r="I63">
        <v>0.57941565270636874</v>
      </c>
    </row>
    <row r="64" spans="1:9">
      <c r="A64">
        <v>2016</v>
      </c>
      <c r="B64">
        <v>4.8788096755743027E-2</v>
      </c>
      <c r="C64">
        <f t="shared" si="12"/>
        <v>-4.7689471393823624</v>
      </c>
      <c r="D64" s="1">
        <v>0.02</v>
      </c>
      <c r="E64">
        <f t="shared" si="13"/>
        <v>-9.5378942787647247E-2</v>
      </c>
      <c r="F64">
        <f t="shared" si="14"/>
        <v>0.91215822845697403</v>
      </c>
      <c r="G64">
        <f t="shared" si="15"/>
        <v>0.52449098136276007</v>
      </c>
      <c r="I64">
        <v>0.57941565270636874</v>
      </c>
    </row>
    <row r="65" spans="1:9">
      <c r="A65">
        <v>2017</v>
      </c>
      <c r="B65">
        <v>4.4422611594200134E-2</v>
      </c>
      <c r="C65">
        <f t="shared" si="12"/>
        <v>-5.2054956555366516</v>
      </c>
      <c r="D65" s="1">
        <v>0.02</v>
      </c>
      <c r="E65">
        <f t="shared" si="13"/>
        <v>-0.10410991311073303</v>
      </c>
      <c r="F65">
        <f t="shared" si="14"/>
        <v>0.90342725813388824</v>
      </c>
      <c r="G65">
        <f t="shared" si="15"/>
        <v>0.51947067342698572</v>
      </c>
      <c r="I65">
        <v>0.57941565270636874</v>
      </c>
    </row>
    <row r="66" spans="1:9">
      <c r="A66">
        <v>2018</v>
      </c>
      <c r="B66">
        <v>3.9084307849407196E-2</v>
      </c>
      <c r="C66">
        <f t="shared" si="12"/>
        <v>-5.7393260300159454</v>
      </c>
      <c r="D66" s="1">
        <v>0.02</v>
      </c>
      <c r="E66">
        <f t="shared" si="13"/>
        <v>-0.11478652060031891</v>
      </c>
      <c r="F66">
        <f t="shared" si="14"/>
        <v>0.89275065064430237</v>
      </c>
      <c r="G66">
        <f t="shared" si="15"/>
        <v>0.51333162412047384</v>
      </c>
      <c r="I66">
        <v>0.57941565270636874</v>
      </c>
    </row>
    <row r="67" spans="1:9">
      <c r="A67">
        <v>2019</v>
      </c>
      <c r="B67">
        <v>3.6883696913719177E-2</v>
      </c>
      <c r="C67">
        <f t="shared" si="12"/>
        <v>-5.9593871235847473</v>
      </c>
      <c r="D67" s="1">
        <v>0.02</v>
      </c>
      <c r="E67">
        <f t="shared" si="13"/>
        <v>-0.11918774247169495</v>
      </c>
      <c r="F67">
        <f t="shared" si="14"/>
        <v>0.88834942877292633</v>
      </c>
      <c r="G67">
        <f t="shared" si="15"/>
        <v>0.51080092154443257</v>
      </c>
      <c r="I67">
        <v>0.57941565270636874</v>
      </c>
    </row>
    <row r="69" spans="1:9">
      <c r="A69" s="16" t="s">
        <v>42</v>
      </c>
      <c r="B69">
        <f>(I67-G67)/(I67-'Main result_3.30'!$C$11)</f>
        <v>0.32049392933535897</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v>0.57941565270636874</v>
      </c>
    </row>
    <row r="75" spans="1:9">
      <c r="A75">
        <v>2011</v>
      </c>
      <c r="B75">
        <v>9.0930424630641937E-2</v>
      </c>
      <c r="C75">
        <f>(B75-$B$10)*100</f>
        <v>-0.55471435189247131</v>
      </c>
      <c r="D75" s="1">
        <v>0.05</v>
      </c>
      <c r="E75">
        <f>D75*C75</f>
        <v>-2.7735717594623566E-2</v>
      </c>
      <c r="F75">
        <f>$F$10+E75</f>
        <v>0.97980145364999771</v>
      </c>
      <c r="G75">
        <f>F75*0.575</f>
        <v>0.56338583584874868</v>
      </c>
      <c r="I75">
        <v>0.57941565270636874</v>
      </c>
    </row>
    <row r="76" spans="1:9">
      <c r="A76">
        <v>2012</v>
      </c>
      <c r="B76">
        <v>8.1808827817440033E-2</v>
      </c>
      <c r="C76">
        <f t="shared" ref="C76:C83" si="16">(B76-$B$10)*100</f>
        <v>-1.4668740332126617</v>
      </c>
      <c r="D76" s="1">
        <v>0.05</v>
      </c>
      <c r="E76">
        <f t="shared" ref="E76:E83" si="17">D76*C76</f>
        <v>-7.3343701660633087E-2</v>
      </c>
      <c r="F76">
        <f t="shared" ref="F76:F83" si="18">$F$10+E76</f>
        <v>0.93419346958398819</v>
      </c>
      <c r="G76">
        <f t="shared" ref="G76:G83" si="19">F76*0.575</f>
        <v>0.53716124501079321</v>
      </c>
      <c r="I76">
        <v>0.57941565270636874</v>
      </c>
    </row>
    <row r="77" spans="1:9">
      <c r="A77">
        <v>2013</v>
      </c>
      <c r="B77">
        <v>7.4922449886798859E-2</v>
      </c>
      <c r="C77">
        <f t="shared" si="16"/>
        <v>-2.1555118262767792</v>
      </c>
      <c r="D77" s="1">
        <v>0.05</v>
      </c>
      <c r="E77">
        <f t="shared" si="17"/>
        <v>-0.10777559131383896</v>
      </c>
      <c r="F77">
        <f t="shared" si="18"/>
        <v>0.89976157993078232</v>
      </c>
      <c r="G77">
        <f t="shared" si="19"/>
        <v>0.51736290846019983</v>
      </c>
      <c r="I77">
        <v>0.57941565270636874</v>
      </c>
    </row>
    <row r="78" spans="1:9">
      <c r="A78">
        <v>2014</v>
      </c>
      <c r="B78">
        <v>6.4170114696025848E-2</v>
      </c>
      <c r="C78">
        <f t="shared" si="16"/>
        <v>-3.2307453453540802</v>
      </c>
      <c r="D78" s="1">
        <v>0.05</v>
      </c>
      <c r="E78">
        <f t="shared" si="17"/>
        <v>-0.16153726726770401</v>
      </c>
      <c r="F78">
        <f t="shared" si="18"/>
        <v>0.84599990397691727</v>
      </c>
      <c r="G78">
        <f t="shared" si="19"/>
        <v>0.48644994478672737</v>
      </c>
      <c r="I78">
        <v>0.57941565270636874</v>
      </c>
    </row>
    <row r="79" spans="1:9">
      <c r="A79">
        <v>2015</v>
      </c>
      <c r="B79">
        <v>5.4046005010604858E-2</v>
      </c>
      <c r="C79">
        <f t="shared" si="16"/>
        <v>-4.2431563138961792</v>
      </c>
      <c r="D79" s="1">
        <v>0.05</v>
      </c>
      <c r="E79">
        <f t="shared" si="17"/>
        <v>-0.21215781569480896</v>
      </c>
      <c r="F79">
        <f t="shared" si="18"/>
        <v>0.79537935554981232</v>
      </c>
      <c r="G79">
        <f t="shared" si="19"/>
        <v>0.45734312944114203</v>
      </c>
      <c r="I79">
        <v>0.57941565270636874</v>
      </c>
    </row>
    <row r="80" spans="1:9">
      <c r="A80">
        <v>2016</v>
      </c>
      <c r="B80">
        <v>4.8788096755743027E-2</v>
      </c>
      <c r="C80">
        <f t="shared" si="16"/>
        <v>-4.7689471393823624</v>
      </c>
      <c r="D80" s="1">
        <v>0.05</v>
      </c>
      <c r="E80">
        <f t="shared" si="17"/>
        <v>-0.23844735696911812</v>
      </c>
      <c r="F80">
        <f t="shared" si="18"/>
        <v>0.76908981427550316</v>
      </c>
      <c r="G80">
        <f t="shared" si="19"/>
        <v>0.44222664320841426</v>
      </c>
      <c r="I80">
        <v>0.57941565270636874</v>
      </c>
    </row>
    <row r="81" spans="1:9">
      <c r="A81">
        <v>2017</v>
      </c>
      <c r="B81">
        <v>4.4422611594200134E-2</v>
      </c>
      <c r="C81">
        <f t="shared" si="16"/>
        <v>-5.2054956555366516</v>
      </c>
      <c r="D81" s="1">
        <v>0.05</v>
      </c>
      <c r="E81">
        <f t="shared" si="17"/>
        <v>-0.26027478277683258</v>
      </c>
      <c r="F81">
        <f t="shared" si="18"/>
        <v>0.7472623884677887</v>
      </c>
      <c r="G81">
        <f t="shared" si="19"/>
        <v>0.42967587336897844</v>
      </c>
      <c r="I81">
        <v>0.57941565270636874</v>
      </c>
    </row>
    <row r="82" spans="1:9">
      <c r="A82">
        <v>2018</v>
      </c>
      <c r="B82">
        <v>3.9084307849407196E-2</v>
      </c>
      <c r="C82">
        <f t="shared" si="16"/>
        <v>-5.7393260300159454</v>
      </c>
      <c r="D82" s="1">
        <v>0.05</v>
      </c>
      <c r="E82">
        <f t="shared" si="17"/>
        <v>-0.28696630150079727</v>
      </c>
      <c r="F82">
        <f t="shared" si="18"/>
        <v>0.72057086974382401</v>
      </c>
      <c r="G82">
        <f t="shared" si="19"/>
        <v>0.41432825010269875</v>
      </c>
      <c r="I82">
        <v>0.57941565270636874</v>
      </c>
    </row>
    <row r="83" spans="1:9">
      <c r="A83">
        <v>2019</v>
      </c>
      <c r="B83">
        <v>3.6883696913719177E-2</v>
      </c>
      <c r="C83">
        <f t="shared" si="16"/>
        <v>-5.9593871235847473</v>
      </c>
      <c r="D83" s="1">
        <v>0.05</v>
      </c>
      <c r="E83">
        <f t="shared" si="17"/>
        <v>-0.29796935617923737</v>
      </c>
      <c r="F83">
        <f t="shared" si="18"/>
        <v>0.70956781506538391</v>
      </c>
      <c r="G83">
        <f t="shared" si="19"/>
        <v>0.40800149366259569</v>
      </c>
      <c r="I83">
        <v>0.57941565270636874</v>
      </c>
    </row>
    <row r="85" spans="1:9">
      <c r="A85" s="16" t="s">
        <v>42</v>
      </c>
      <c r="B85">
        <f>(I83-G83)/(I83-'Main result_3.30'!$C$11)</f>
        <v>0.80066184688531206</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v>0.57941565270636874</v>
      </c>
    </row>
    <row r="92" spans="1:9">
      <c r="A92">
        <v>2011</v>
      </c>
      <c r="B92">
        <v>9.0930424630641937E-2</v>
      </c>
      <c r="C92">
        <f>(B92-$B$10)*100</f>
        <v>-0.55471435189247131</v>
      </c>
      <c r="D92" s="1">
        <v>0.02</v>
      </c>
      <c r="E92">
        <f>D92*C92</f>
        <v>-1.1094287037849426E-2</v>
      </c>
      <c r="F92">
        <f>$F$10+E92</f>
        <v>0.99644288420677185</v>
      </c>
      <c r="G92">
        <f>F92*0.6</f>
        <v>0.59786573052406311</v>
      </c>
      <c r="I92">
        <v>0.57941565270636874</v>
      </c>
    </row>
    <row r="93" spans="1:9">
      <c r="A93">
        <v>2012</v>
      </c>
      <c r="B93">
        <v>8.1808827817440033E-2</v>
      </c>
      <c r="C93">
        <f t="shared" ref="C93:C100" si="20">(B93-$B$10)*100</f>
        <v>-1.4668740332126617</v>
      </c>
      <c r="D93" s="1">
        <v>0.02</v>
      </c>
      <c r="E93">
        <f t="shared" ref="E93:E100" si="21">D93*C93</f>
        <v>-2.9337480664253235E-2</v>
      </c>
      <c r="F93">
        <f t="shared" ref="F93:F100" si="22">$F$10+E93</f>
        <v>0.97819969058036804</v>
      </c>
      <c r="G93">
        <f t="shared" ref="G93:G100" si="23">F93*0.6</f>
        <v>0.58691981434822083</v>
      </c>
      <c r="I93">
        <v>0.57941565270636874</v>
      </c>
    </row>
    <row r="94" spans="1:9">
      <c r="A94">
        <v>2013</v>
      </c>
      <c r="B94">
        <v>7.4922449886798859E-2</v>
      </c>
      <c r="C94">
        <f t="shared" si="20"/>
        <v>-2.1555118262767792</v>
      </c>
      <c r="D94" s="1">
        <v>0.02</v>
      </c>
      <c r="E94">
        <f t="shared" si="21"/>
        <v>-4.3110236525535583E-2</v>
      </c>
      <c r="F94">
        <f t="shared" si="22"/>
        <v>0.96442693471908569</v>
      </c>
      <c r="G94">
        <f t="shared" si="23"/>
        <v>0.57865616083145144</v>
      </c>
      <c r="I94">
        <v>0.57941565270636874</v>
      </c>
    </row>
    <row r="95" spans="1:9">
      <c r="A95">
        <v>2014</v>
      </c>
      <c r="B95">
        <v>6.4170114696025848E-2</v>
      </c>
      <c r="C95">
        <f t="shared" si="20"/>
        <v>-3.2307453453540802</v>
      </c>
      <c r="D95" s="1">
        <v>0.02</v>
      </c>
      <c r="E95">
        <f t="shared" si="21"/>
        <v>-6.4614906907081604E-2</v>
      </c>
      <c r="F95">
        <f t="shared" si="22"/>
        <v>0.94292226433753967</v>
      </c>
      <c r="G95">
        <f t="shared" si="23"/>
        <v>0.56575335860252374</v>
      </c>
      <c r="I95">
        <v>0.57941565270636874</v>
      </c>
    </row>
    <row r="96" spans="1:9">
      <c r="A96">
        <v>2015</v>
      </c>
      <c r="B96">
        <v>5.4046005010604858E-2</v>
      </c>
      <c r="C96">
        <f t="shared" si="20"/>
        <v>-4.2431563138961792</v>
      </c>
      <c r="D96" s="1">
        <v>0.02</v>
      </c>
      <c r="E96">
        <f t="shared" si="21"/>
        <v>-8.4863126277923584E-2</v>
      </c>
      <c r="F96">
        <f t="shared" si="22"/>
        <v>0.92267404496669769</v>
      </c>
      <c r="G96">
        <f t="shared" si="23"/>
        <v>0.55360442698001855</v>
      </c>
      <c r="I96">
        <v>0.57941565270636874</v>
      </c>
    </row>
    <row r="97" spans="1:9">
      <c r="A97">
        <v>2016</v>
      </c>
      <c r="B97">
        <v>4.8788096755743027E-2</v>
      </c>
      <c r="C97">
        <f t="shared" si="20"/>
        <v>-4.7689471393823624</v>
      </c>
      <c r="D97" s="1">
        <v>0.02</v>
      </c>
      <c r="E97">
        <f t="shared" si="21"/>
        <v>-9.5378942787647247E-2</v>
      </c>
      <c r="F97">
        <f t="shared" si="22"/>
        <v>0.91215822845697403</v>
      </c>
      <c r="G97">
        <f t="shared" si="23"/>
        <v>0.54729493707418442</v>
      </c>
      <c r="I97">
        <v>0.57941565270636874</v>
      </c>
    </row>
    <row r="98" spans="1:9">
      <c r="A98">
        <v>2017</v>
      </c>
      <c r="B98">
        <v>4.4422611594200134E-2</v>
      </c>
      <c r="C98">
        <f t="shared" si="20"/>
        <v>-5.2054956555366516</v>
      </c>
      <c r="D98" s="1">
        <v>0.02</v>
      </c>
      <c r="E98">
        <f t="shared" si="21"/>
        <v>-0.10410991311073303</v>
      </c>
      <c r="F98">
        <f t="shared" si="22"/>
        <v>0.90342725813388824</v>
      </c>
      <c r="G98">
        <f t="shared" si="23"/>
        <v>0.54205635488033288</v>
      </c>
      <c r="I98">
        <v>0.57941565270636874</v>
      </c>
    </row>
    <row r="99" spans="1:9">
      <c r="A99">
        <v>2018</v>
      </c>
      <c r="B99">
        <v>3.9084307849407196E-2</v>
      </c>
      <c r="C99">
        <f t="shared" si="20"/>
        <v>-5.7393260300159454</v>
      </c>
      <c r="D99" s="1">
        <v>0.02</v>
      </c>
      <c r="E99">
        <f t="shared" si="21"/>
        <v>-0.11478652060031891</v>
      </c>
      <c r="F99">
        <f t="shared" si="22"/>
        <v>0.89275065064430237</v>
      </c>
      <c r="G99">
        <f t="shared" si="23"/>
        <v>0.53565039038658135</v>
      </c>
      <c r="I99">
        <v>0.57941565270636874</v>
      </c>
    </row>
    <row r="100" spans="1:9">
      <c r="A100">
        <v>2019</v>
      </c>
      <c r="B100">
        <v>3.6883696913719177E-2</v>
      </c>
      <c r="C100">
        <f t="shared" si="20"/>
        <v>-5.9593871235847473</v>
      </c>
      <c r="D100" s="1">
        <v>0.02</v>
      </c>
      <c r="E100">
        <f t="shared" si="21"/>
        <v>-0.11918774247169495</v>
      </c>
      <c r="F100">
        <f t="shared" si="22"/>
        <v>0.88834942877292633</v>
      </c>
      <c r="G100">
        <f t="shared" si="23"/>
        <v>0.53300965726375582</v>
      </c>
      <c r="I100">
        <v>0.57941565270636874</v>
      </c>
    </row>
    <row r="102" spans="1:9">
      <c r="A102" s="16" t="s">
        <v>42</v>
      </c>
      <c r="B102">
        <f>(I100-G100)/(I100-'Main result_3.30'!$C$11)</f>
        <v>0.21675869849319535</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v>0.57941565270636874</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v>0.57941565270636874</v>
      </c>
    </row>
    <row r="109" spans="1:9">
      <c r="A109">
        <v>2012</v>
      </c>
      <c r="B109">
        <v>8.1808827817440033E-2</v>
      </c>
      <c r="C109">
        <f t="shared" ref="C109:C116" si="24">(B109-$B$10)*100</f>
        <v>-1.4668740332126617</v>
      </c>
      <c r="D109" s="1">
        <v>3.6999999999999998E-2</v>
      </c>
      <c r="E109">
        <f t="shared" ref="E109:E116" si="25">D109*C109</f>
        <v>-5.4274339228868484E-2</v>
      </c>
      <c r="F109">
        <f t="shared" ref="F109:F116" si="26">$F$10+E109</f>
        <v>0.95326283201575279</v>
      </c>
      <c r="G109">
        <f t="shared" ref="G109:G116" si="27">F109*0.6</f>
        <v>0.57195769920945161</v>
      </c>
      <c r="I109">
        <v>0.57941565270636874</v>
      </c>
    </row>
    <row r="110" spans="1:9">
      <c r="A110">
        <v>2013</v>
      </c>
      <c r="B110">
        <v>7.4922449886798859E-2</v>
      </c>
      <c r="C110">
        <f t="shared" si="24"/>
        <v>-2.1555118262767792</v>
      </c>
      <c r="D110" s="1">
        <v>3.6999999999999998E-2</v>
      </c>
      <c r="E110">
        <f t="shared" si="25"/>
        <v>-7.9753937572240821E-2</v>
      </c>
      <c r="F110">
        <f t="shared" si="26"/>
        <v>0.92778323367238047</v>
      </c>
      <c r="G110">
        <f t="shared" si="27"/>
        <v>0.5566699402034283</v>
      </c>
      <c r="I110">
        <v>0.57941565270636874</v>
      </c>
    </row>
    <row r="111" spans="1:9">
      <c r="A111">
        <v>2014</v>
      </c>
      <c r="B111">
        <v>6.4170114696025848E-2</v>
      </c>
      <c r="C111">
        <f t="shared" si="24"/>
        <v>-3.2307453453540802</v>
      </c>
      <c r="D111" s="1">
        <v>3.6999999999999998E-2</v>
      </c>
      <c r="E111">
        <f t="shared" si="25"/>
        <v>-0.11953757777810096</v>
      </c>
      <c r="F111">
        <f t="shared" si="26"/>
        <v>0.88799959346652035</v>
      </c>
      <c r="G111">
        <f t="shared" si="27"/>
        <v>0.53279975607991215</v>
      </c>
      <c r="I111">
        <v>0.57941565270636874</v>
      </c>
    </row>
    <row r="112" spans="1:9">
      <c r="A112">
        <v>2015</v>
      </c>
      <c r="B112">
        <v>5.4046005010604858E-2</v>
      </c>
      <c r="C112">
        <f t="shared" si="24"/>
        <v>-4.2431563138961792</v>
      </c>
      <c r="D112" s="1">
        <v>3.6999999999999998E-2</v>
      </c>
      <c r="E112">
        <f t="shared" si="25"/>
        <v>-0.15699678361415861</v>
      </c>
      <c r="F112">
        <f t="shared" si="26"/>
        <v>0.85054038763046269</v>
      </c>
      <c r="G112">
        <f t="shared" si="27"/>
        <v>0.51032423257827764</v>
      </c>
      <c r="I112">
        <v>0.57941565270636874</v>
      </c>
    </row>
    <row r="113" spans="1:9">
      <c r="A113">
        <v>2016</v>
      </c>
      <c r="B113">
        <v>4.8788096755743027E-2</v>
      </c>
      <c r="C113">
        <f t="shared" si="24"/>
        <v>-4.7689471393823624</v>
      </c>
      <c r="D113" s="1">
        <v>3.6999999999999998E-2</v>
      </c>
      <c r="E113">
        <f t="shared" si="25"/>
        <v>-0.17645104415714741</v>
      </c>
      <c r="F113">
        <f t="shared" si="26"/>
        <v>0.83108612708747387</v>
      </c>
      <c r="G113">
        <f t="shared" si="27"/>
        <v>0.4986516762524843</v>
      </c>
      <c r="I113">
        <v>0.57941565270636874</v>
      </c>
    </row>
    <row r="114" spans="1:9">
      <c r="A114">
        <v>2017</v>
      </c>
      <c r="B114">
        <v>4.4422611594200134E-2</v>
      </c>
      <c r="C114">
        <f t="shared" si="24"/>
        <v>-5.2054956555366516</v>
      </c>
      <c r="D114" s="1">
        <v>3.6999999999999998E-2</v>
      </c>
      <c r="E114">
        <f t="shared" si="25"/>
        <v>-0.19260333925485609</v>
      </c>
      <c r="F114">
        <f t="shared" si="26"/>
        <v>0.81493383198976521</v>
      </c>
      <c r="G114">
        <f t="shared" si="27"/>
        <v>0.48896029919385908</v>
      </c>
      <c r="I114">
        <v>0.57941565270636874</v>
      </c>
    </row>
    <row r="115" spans="1:9">
      <c r="A115">
        <v>2018</v>
      </c>
      <c r="B115">
        <v>3.9084307849407196E-2</v>
      </c>
      <c r="C115">
        <f t="shared" si="24"/>
        <v>-5.7393260300159454</v>
      </c>
      <c r="D115" s="1">
        <v>3.6999999999999998E-2</v>
      </c>
      <c r="E115">
        <f t="shared" si="25"/>
        <v>-0.21235506311058996</v>
      </c>
      <c r="F115">
        <f t="shared" si="26"/>
        <v>0.79518210813403134</v>
      </c>
      <c r="G115">
        <f t="shared" si="27"/>
        <v>0.47710926488041877</v>
      </c>
      <c r="I115">
        <v>0.57941565270636874</v>
      </c>
    </row>
    <row r="116" spans="1:9">
      <c r="A116">
        <v>2019</v>
      </c>
      <c r="B116">
        <v>3.6883696913719177E-2</v>
      </c>
      <c r="C116">
        <f t="shared" si="24"/>
        <v>-5.9593871235847473</v>
      </c>
      <c r="D116" s="1">
        <v>3.6999999999999998E-2</v>
      </c>
      <c r="E116">
        <f t="shared" si="25"/>
        <v>-0.22049732357263563</v>
      </c>
      <c r="F116">
        <f t="shared" si="26"/>
        <v>0.78703984767198565</v>
      </c>
      <c r="G116">
        <f t="shared" si="27"/>
        <v>0.47222390860319136</v>
      </c>
      <c r="I116">
        <v>0.57941565270636874</v>
      </c>
    </row>
    <row r="118" spans="1:9">
      <c r="A118" s="16" t="s">
        <v>42</v>
      </c>
      <c r="B118">
        <f>(I116-G116)/(I116-'Main result_3.30'!$C$11)</f>
        <v>0.50068407582708085</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v>0.57941565270636874</v>
      </c>
    </row>
    <row r="124" spans="1:9">
      <c r="A124">
        <v>2011</v>
      </c>
      <c r="B124">
        <v>9.0930424630641937E-2</v>
      </c>
      <c r="C124">
        <f>(B124-$B$10)*100</f>
        <v>-0.55471435189247131</v>
      </c>
      <c r="D124" s="1">
        <v>0.05</v>
      </c>
      <c r="E124">
        <f>D124*C124</f>
        <v>-2.7735717594623566E-2</v>
      </c>
      <c r="F124">
        <f>$F$10+E124</f>
        <v>0.97980145364999771</v>
      </c>
      <c r="G124">
        <f>F124*0.6</f>
        <v>0.58788087218999863</v>
      </c>
      <c r="I124">
        <v>0.57941565270636874</v>
      </c>
    </row>
    <row r="125" spans="1:9">
      <c r="A125">
        <v>2012</v>
      </c>
      <c r="B125">
        <v>8.1808827817440033E-2</v>
      </c>
      <c r="C125">
        <f t="shared" ref="C125:C132" si="28">(B125-$B$10)*100</f>
        <v>-1.4668740332126617</v>
      </c>
      <c r="D125" s="1">
        <v>0.05</v>
      </c>
      <c r="E125">
        <f t="shared" ref="E125:E132" si="29">D125*C125</f>
        <v>-7.3343701660633087E-2</v>
      </c>
      <c r="F125">
        <f t="shared" ref="F125:F132" si="30">$F$10+E125</f>
        <v>0.93419346958398819</v>
      </c>
      <c r="G125">
        <f t="shared" ref="G125:G132" si="31">F125*0.6</f>
        <v>0.56051608175039291</v>
      </c>
      <c r="I125">
        <v>0.57941565270636874</v>
      </c>
    </row>
    <row r="126" spans="1:9">
      <c r="A126">
        <v>2013</v>
      </c>
      <c r="B126">
        <v>7.4922449886798859E-2</v>
      </c>
      <c r="C126">
        <f t="shared" si="28"/>
        <v>-2.1555118262767792</v>
      </c>
      <c r="D126" s="1">
        <v>0.05</v>
      </c>
      <c r="E126">
        <f t="shared" si="29"/>
        <v>-0.10777559131383896</v>
      </c>
      <c r="F126">
        <f t="shared" si="30"/>
        <v>0.89976157993078232</v>
      </c>
      <c r="G126">
        <f t="shared" si="31"/>
        <v>0.53985694795846939</v>
      </c>
      <c r="I126">
        <v>0.57941565270636874</v>
      </c>
    </row>
    <row r="127" spans="1:9">
      <c r="A127">
        <v>2014</v>
      </c>
      <c r="B127">
        <v>6.4170114696025848E-2</v>
      </c>
      <c r="C127">
        <f t="shared" si="28"/>
        <v>-3.2307453453540802</v>
      </c>
      <c r="D127" s="1">
        <v>0.05</v>
      </c>
      <c r="E127">
        <f t="shared" si="29"/>
        <v>-0.16153726726770401</v>
      </c>
      <c r="F127">
        <f t="shared" si="30"/>
        <v>0.84599990397691727</v>
      </c>
      <c r="G127">
        <f t="shared" si="31"/>
        <v>0.50759994238615036</v>
      </c>
      <c r="I127">
        <v>0.57941565270636874</v>
      </c>
    </row>
    <row r="128" spans="1:9">
      <c r="A128">
        <v>2015</v>
      </c>
      <c r="B128">
        <v>5.4046005010604858E-2</v>
      </c>
      <c r="C128">
        <f t="shared" si="28"/>
        <v>-4.2431563138961792</v>
      </c>
      <c r="D128" s="1">
        <v>0.05</v>
      </c>
      <c r="E128">
        <f t="shared" si="29"/>
        <v>-0.21215781569480896</v>
      </c>
      <c r="F128">
        <f t="shared" si="30"/>
        <v>0.79537935554981232</v>
      </c>
      <c r="G128">
        <f t="shared" si="31"/>
        <v>0.47722761332988739</v>
      </c>
      <c r="I128">
        <v>0.57941565270636874</v>
      </c>
    </row>
    <row r="129" spans="1:9">
      <c r="A129">
        <v>2016</v>
      </c>
      <c r="B129">
        <v>4.8788096755743027E-2</v>
      </c>
      <c r="C129">
        <f t="shared" si="28"/>
        <v>-4.7689471393823624</v>
      </c>
      <c r="D129" s="1">
        <v>0.05</v>
      </c>
      <c r="E129">
        <f t="shared" si="29"/>
        <v>-0.23844735696911812</v>
      </c>
      <c r="F129">
        <f t="shared" si="30"/>
        <v>0.76908981427550316</v>
      </c>
      <c r="G129">
        <f t="shared" si="31"/>
        <v>0.4614538885653019</v>
      </c>
      <c r="I129">
        <v>0.57941565270636874</v>
      </c>
    </row>
    <row r="130" spans="1:9">
      <c r="A130">
        <v>2017</v>
      </c>
      <c r="B130">
        <v>4.4422611594200134E-2</v>
      </c>
      <c r="C130">
        <f t="shared" si="28"/>
        <v>-5.2054956555366516</v>
      </c>
      <c r="D130" s="1">
        <v>0.05</v>
      </c>
      <c r="E130">
        <f t="shared" si="29"/>
        <v>-0.26027478277683258</v>
      </c>
      <c r="F130">
        <f t="shared" si="30"/>
        <v>0.7472623884677887</v>
      </c>
      <c r="G130">
        <f t="shared" si="31"/>
        <v>0.44835743308067322</v>
      </c>
      <c r="I130">
        <v>0.57941565270636874</v>
      </c>
    </row>
    <row r="131" spans="1:9">
      <c r="A131">
        <v>2018</v>
      </c>
      <c r="B131">
        <v>3.9084307849407196E-2</v>
      </c>
      <c r="C131">
        <f t="shared" si="28"/>
        <v>-5.7393260300159454</v>
      </c>
      <c r="D131" s="1">
        <v>0.05</v>
      </c>
      <c r="E131">
        <f t="shared" si="29"/>
        <v>-0.28696630150079727</v>
      </c>
      <c r="F131">
        <f t="shared" si="30"/>
        <v>0.72057086974382401</v>
      </c>
      <c r="G131">
        <f t="shared" si="31"/>
        <v>0.4323425218462944</v>
      </c>
      <c r="I131">
        <v>0.57941565270636874</v>
      </c>
    </row>
    <row r="132" spans="1:9">
      <c r="A132">
        <v>2019</v>
      </c>
      <c r="B132">
        <v>3.6883696913719177E-2</v>
      </c>
      <c r="C132">
        <f t="shared" si="28"/>
        <v>-5.9593871235847473</v>
      </c>
      <c r="D132" s="1">
        <v>0.05</v>
      </c>
      <c r="E132">
        <f t="shared" si="29"/>
        <v>-0.29796935617923737</v>
      </c>
      <c r="F132">
        <f t="shared" si="30"/>
        <v>0.70956781506538391</v>
      </c>
      <c r="G132">
        <f t="shared" si="31"/>
        <v>0.42574068903923035</v>
      </c>
      <c r="I132">
        <v>0.57941565270636874</v>
      </c>
    </row>
    <row r="134" spans="1:9">
      <c r="A134" s="16" t="s">
        <v>42</v>
      </c>
      <c r="B134">
        <f>(I132-G132)/(I132-'Main result_3.30'!$C$11)</f>
        <v>0.71780348202358135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v>0.57941565270636874</v>
      </c>
    </row>
    <row r="141" spans="1:9">
      <c r="A141">
        <v>2011</v>
      </c>
      <c r="B141">
        <v>9.0930424630641937E-2</v>
      </c>
      <c r="C141">
        <f>(B141-$B$10)*100</f>
        <v>-0.55471435189247131</v>
      </c>
      <c r="D141">
        <v>2.5000000000000001E-2</v>
      </c>
      <c r="E141">
        <f>C141*(0.025)</f>
        <v>-1.3867858797311783E-2</v>
      </c>
      <c r="F141">
        <f>$F$140*(1+E141)</f>
        <v>0.57138039824968456</v>
      </c>
      <c r="I141">
        <v>0.57941565270636874</v>
      </c>
    </row>
    <row r="142" spans="1:9">
      <c r="A142">
        <v>2012</v>
      </c>
      <c r="B142">
        <v>8.1808827817440033E-2</v>
      </c>
      <c r="C142">
        <f t="shared" ref="C142:C149" si="32">(B142-$B$10)*100</f>
        <v>-1.4668740332126617</v>
      </c>
      <c r="D142">
        <v>2.5000000000000001E-2</v>
      </c>
      <c r="E142">
        <f t="shared" ref="E142:E149" si="33">C142*(0.025)</f>
        <v>-3.6671850830316544E-2</v>
      </c>
      <c r="F142">
        <f t="shared" ref="F142:F149" si="34">$F$140*(1+E142)</f>
        <v>0.5581674083215703</v>
      </c>
      <c r="I142">
        <v>0.57941565270636874</v>
      </c>
    </row>
    <row r="143" spans="1:9">
      <c r="A143">
        <v>2013</v>
      </c>
      <c r="B143">
        <v>7.4922449886798859E-2</v>
      </c>
      <c r="C143">
        <f t="shared" si="32"/>
        <v>-2.1555118262767792</v>
      </c>
      <c r="D143">
        <v>2.5000000000000001E-2</v>
      </c>
      <c r="E143">
        <f t="shared" si="33"/>
        <v>-5.3887795656919479E-2</v>
      </c>
      <c r="F143">
        <f t="shared" si="34"/>
        <v>0.54819222041290727</v>
      </c>
      <c r="I143">
        <v>0.57941565270636874</v>
      </c>
    </row>
    <row r="144" spans="1:9">
      <c r="A144">
        <v>2014</v>
      </c>
      <c r="B144">
        <v>6.4170114696025848E-2</v>
      </c>
      <c r="C144">
        <f t="shared" si="32"/>
        <v>-3.2307453453540802</v>
      </c>
      <c r="D144">
        <v>2.5000000000000001E-2</v>
      </c>
      <c r="E144">
        <f t="shared" si="33"/>
        <v>-8.0768633633852005E-2</v>
      </c>
      <c r="F144">
        <f t="shared" si="34"/>
        <v>0.53261704213120886</v>
      </c>
      <c r="I144">
        <v>0.57941565270636874</v>
      </c>
    </row>
    <row r="145" spans="1:9">
      <c r="A145">
        <v>2015</v>
      </c>
      <c r="B145">
        <v>5.4046005010604858E-2</v>
      </c>
      <c r="C145">
        <f t="shared" si="32"/>
        <v>-4.2431563138961792</v>
      </c>
      <c r="D145">
        <v>2.5000000000000001E-2</v>
      </c>
      <c r="E145">
        <f t="shared" si="33"/>
        <v>-0.10607890784740448</v>
      </c>
      <c r="F145">
        <f t="shared" si="34"/>
        <v>0.51795187307758617</v>
      </c>
      <c r="I145">
        <v>0.57941565270636874</v>
      </c>
    </row>
    <row r="146" spans="1:9">
      <c r="A146">
        <v>2016</v>
      </c>
      <c r="B146">
        <v>4.8788096755743027E-2</v>
      </c>
      <c r="C146">
        <f t="shared" si="32"/>
        <v>-4.7689471393823624</v>
      </c>
      <c r="D146">
        <v>2.5000000000000001E-2</v>
      </c>
      <c r="E146">
        <f t="shared" si="33"/>
        <v>-0.11922367848455906</v>
      </c>
      <c r="F146">
        <f t="shared" si="34"/>
        <v>0.51033558721918371</v>
      </c>
      <c r="I146">
        <v>0.57941565270636874</v>
      </c>
    </row>
    <row r="147" spans="1:9">
      <c r="A147">
        <v>2017</v>
      </c>
      <c r="B147">
        <v>4.4422611594200134E-2</v>
      </c>
      <c r="C147">
        <f t="shared" si="32"/>
        <v>-5.2054956555366516</v>
      </c>
      <c r="D147">
        <v>2.5000000000000001E-2</v>
      </c>
      <c r="E147">
        <f t="shared" si="33"/>
        <v>-0.13013739138841629</v>
      </c>
      <c r="F147">
        <f t="shared" si="34"/>
        <v>0.50401201113354532</v>
      </c>
      <c r="I147">
        <v>0.57941565270636874</v>
      </c>
    </row>
    <row r="148" spans="1:9">
      <c r="A148">
        <v>2018</v>
      </c>
      <c r="B148">
        <v>3.9084307849407196E-2</v>
      </c>
      <c r="C148">
        <f t="shared" si="32"/>
        <v>-5.7393260300159454</v>
      </c>
      <c r="D148">
        <v>2.5000000000000001E-2</v>
      </c>
      <c r="E148">
        <f t="shared" si="33"/>
        <v>-0.14348315075039864</v>
      </c>
      <c r="F148">
        <f t="shared" si="34"/>
        <v>0.4962792692619602</v>
      </c>
      <c r="I148">
        <v>0.57941565270636874</v>
      </c>
    </row>
    <row r="149" spans="1:9">
      <c r="A149">
        <v>2019</v>
      </c>
      <c r="B149">
        <v>3.6883696913719177E-2</v>
      </c>
      <c r="C149">
        <f t="shared" si="32"/>
        <v>-5.9593871235847473</v>
      </c>
      <c r="D149">
        <v>2.5000000000000001E-2</v>
      </c>
      <c r="E149">
        <f t="shared" si="33"/>
        <v>-0.14898467808961868</v>
      </c>
      <c r="F149">
        <f t="shared" si="34"/>
        <v>0.49309159820782411</v>
      </c>
      <c r="I149">
        <v>0.57941565270636874</v>
      </c>
    </row>
    <row r="151" spans="1:9">
      <c r="A151" s="16" t="s">
        <v>42</v>
      </c>
      <c r="B151">
        <f>(I149-F149)/(I149-'Main result_3.30'!$C$11)</f>
        <v>0.40321276428386071</v>
      </c>
    </row>
    <row r="152" spans="1:9">
      <c r="A152" s="16" t="s">
        <v>58</v>
      </c>
      <c r="B152">
        <f>'Main result_3.30'!$D$36</f>
        <v>5.5606871890497775E-2</v>
      </c>
    </row>
    <row r="153" spans="1:9">
      <c r="A153" s="16" t="s">
        <v>43</v>
      </c>
      <c r="B153">
        <f>1-SUM(B151:B152)</f>
        <v>0.5411803638256415</v>
      </c>
    </row>
  </sheetData>
  <mergeCells count="1">
    <mergeCell ref="B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2810-EB8F-4FAB-B36F-FC726927E312}">
  <dimension ref="B1:I44"/>
  <sheetViews>
    <sheetView zoomScale="85" zoomScaleNormal="85" workbookViewId="0">
      <selection activeCell="I3" sqref="I3"/>
    </sheetView>
  </sheetViews>
  <sheetFormatPr baseColWidth="10" defaultColWidth="9.1640625" defaultRowHeight="16"/>
  <cols>
    <col min="1" max="1" width="9.1640625" style="2"/>
    <col min="2" max="2" width="7.5" style="2" customWidth="1"/>
    <col min="3" max="3" width="51.33203125" style="2" bestFit="1" customWidth="1"/>
    <col min="4" max="4" width="43.5" style="2" bestFit="1" customWidth="1"/>
    <col min="5" max="5" width="35.5" style="2" bestFit="1" customWidth="1"/>
    <col min="6" max="7" width="20.83203125" style="2" customWidth="1"/>
    <col min="8" max="8" width="36.6640625" style="2" bestFit="1" customWidth="1"/>
    <col min="9" max="9" width="31.6640625" style="2" bestFit="1" customWidth="1"/>
    <col min="10" max="10" width="10.1640625" style="2" bestFit="1" customWidth="1"/>
    <col min="11" max="16384" width="9.1640625" style="2"/>
  </cols>
  <sheetData>
    <row r="1" spans="2:9" ht="34">
      <c r="B1" s="4" t="s">
        <v>0</v>
      </c>
      <c r="C1" s="4" t="s">
        <v>1</v>
      </c>
      <c r="D1" s="4" t="s">
        <v>34</v>
      </c>
      <c r="E1" s="5" t="s">
        <v>35</v>
      </c>
      <c r="F1" s="5" t="s">
        <v>3</v>
      </c>
      <c r="G1" s="4" t="s">
        <v>4</v>
      </c>
      <c r="H1" s="5" t="s">
        <v>5</v>
      </c>
      <c r="I1" s="5" t="s">
        <v>6</v>
      </c>
    </row>
    <row r="2" spans="2:9">
      <c r="B2" s="6">
        <v>2010</v>
      </c>
      <c r="C2" s="6">
        <v>0</v>
      </c>
      <c r="D2" s="3">
        <v>7.0000000000000001E-3</v>
      </c>
      <c r="E2" s="7">
        <f>C2*$D$14*0.155</f>
        <v>0</v>
      </c>
      <c r="F2" s="7">
        <f>C2*$E$14*0.0928</f>
        <v>0</v>
      </c>
      <c r="G2" s="7">
        <f>E2+F2</f>
        <v>0</v>
      </c>
      <c r="H2" s="7">
        <f>C2*$D$14*0.1</f>
        <v>0</v>
      </c>
      <c r="I2" s="7">
        <f>D$2*H2</f>
        <v>0</v>
      </c>
    </row>
    <row r="3" spans="2:9">
      <c r="B3" s="6">
        <v>2011</v>
      </c>
      <c r="C3" s="6">
        <v>23</v>
      </c>
      <c r="D3" s="3">
        <v>6.7999999999999996E-3</v>
      </c>
      <c r="E3" s="7">
        <f t="shared" ref="E3:E11" si="0">C3*$D$14*0.155</f>
        <v>1.8938816127288024E-3</v>
      </c>
      <c r="F3" s="7">
        <f t="shared" ref="F3:F11" si="1">C3*$E$14*0.0928</f>
        <v>4.5185978074642162E-3</v>
      </c>
      <c r="G3" s="7">
        <f t="shared" ref="G3:G11" si="2">E3+F3</f>
        <v>6.4124794201930188E-3</v>
      </c>
      <c r="H3" s="7">
        <f>G3+G2</f>
        <v>6.4124794201930188E-3</v>
      </c>
      <c r="I3" s="7">
        <f t="shared" ref="I3:I4" si="3">D$2*H3</f>
        <v>4.4887355941351133E-5</v>
      </c>
    </row>
    <row r="4" spans="2:9">
      <c r="B4" s="6">
        <v>2012</v>
      </c>
      <c r="C4" s="6">
        <v>15</v>
      </c>
      <c r="D4" s="3">
        <v>6.6E-3</v>
      </c>
      <c r="E4" s="7">
        <f t="shared" si="0"/>
        <v>1.2351401822144365E-3</v>
      </c>
      <c r="F4" s="7">
        <f t="shared" si="1"/>
        <v>2.9469116135636192E-3</v>
      </c>
      <c r="G4" s="7">
        <f t="shared" si="2"/>
        <v>4.1820517957780554E-3</v>
      </c>
      <c r="H4" s="7">
        <f>SUM(G$2:G4)</f>
        <v>1.0594531215971075E-2</v>
      </c>
      <c r="I4" s="7">
        <f t="shared" si="3"/>
        <v>7.4161718511797528E-5</v>
      </c>
    </row>
    <row r="5" spans="2:9">
      <c r="B5" s="6">
        <v>2013</v>
      </c>
      <c r="C5" s="6">
        <v>20</v>
      </c>
      <c r="D5" s="3">
        <v>5.9000000000000007E-3</v>
      </c>
      <c r="E5" s="7">
        <f t="shared" si="0"/>
        <v>1.6468535762859152E-3</v>
      </c>
      <c r="F5" s="7">
        <f t="shared" si="1"/>
        <v>3.9292154847514922E-3</v>
      </c>
      <c r="G5" s="7">
        <f t="shared" si="2"/>
        <v>5.5760690610374072E-3</v>
      </c>
      <c r="H5" s="7">
        <f>SUM(G$2:G5)</f>
        <v>1.6170600277008482E-2</v>
      </c>
      <c r="I5" s="7">
        <f>D$2*H5</f>
        <v>1.1319420193905937E-4</v>
      </c>
    </row>
    <row r="6" spans="2:9">
      <c r="B6" s="6">
        <v>2014</v>
      </c>
      <c r="C6" s="6">
        <v>0</v>
      </c>
      <c r="D6" s="3">
        <v>5.4000000000000003E-3</v>
      </c>
      <c r="E6" s="7">
        <f t="shared" si="0"/>
        <v>0</v>
      </c>
      <c r="F6" s="7">
        <f t="shared" si="1"/>
        <v>0</v>
      </c>
      <c r="G6" s="7">
        <f t="shared" si="2"/>
        <v>0</v>
      </c>
      <c r="H6" s="7">
        <f>SUM(G$2:G6)</f>
        <v>1.6170600277008482E-2</v>
      </c>
      <c r="I6" s="7">
        <f>D$2*H6</f>
        <v>1.1319420193905937E-4</v>
      </c>
    </row>
    <row r="7" spans="2:9">
      <c r="B7" s="6">
        <v>2015</v>
      </c>
      <c r="C7" s="6">
        <v>0</v>
      </c>
      <c r="D7" s="3">
        <v>5.0999999999999995E-3</v>
      </c>
      <c r="E7" s="7">
        <f t="shared" si="0"/>
        <v>0</v>
      </c>
      <c r="F7" s="7">
        <f t="shared" si="1"/>
        <v>0</v>
      </c>
      <c r="G7" s="7">
        <f t="shared" si="2"/>
        <v>0</v>
      </c>
      <c r="H7" s="7">
        <f>SUM(G$2:G7)</f>
        <v>1.6170600277008482E-2</v>
      </c>
      <c r="I7" s="7">
        <f>D$2*H7</f>
        <v>1.1319420193905937E-4</v>
      </c>
    </row>
    <row r="8" spans="2:9">
      <c r="B8" s="6">
        <v>2016</v>
      </c>
      <c r="C8" s="6">
        <v>0</v>
      </c>
      <c r="D8" s="3">
        <v>4.9000000000000007E-3</v>
      </c>
      <c r="E8" s="7">
        <f t="shared" si="0"/>
        <v>0</v>
      </c>
      <c r="F8" s="7">
        <f t="shared" si="1"/>
        <v>0</v>
      </c>
      <c r="G8" s="7">
        <f t="shared" si="2"/>
        <v>0</v>
      </c>
      <c r="H8" s="7">
        <f>SUM(G$2:G8)</f>
        <v>1.6170600277008482E-2</v>
      </c>
      <c r="I8" s="7">
        <f>D$2*H8</f>
        <v>1.1319420193905937E-4</v>
      </c>
    </row>
    <row r="9" spans="2:9">
      <c r="B9" s="6">
        <v>2017</v>
      </c>
      <c r="C9" s="6">
        <v>-1</v>
      </c>
      <c r="D9" s="3">
        <v>5.0000000000000001E-3</v>
      </c>
      <c r="E9" s="7">
        <f t="shared" si="0"/>
        <v>-8.2342678814295754E-5</v>
      </c>
      <c r="F9" s="7">
        <f t="shared" si="1"/>
        <v>-1.9646077423757461E-4</v>
      </c>
      <c r="G9" s="7">
        <f t="shared" si="2"/>
        <v>-2.7880345305187037E-4</v>
      </c>
      <c r="H9" s="7">
        <f>SUM(G$2:G9)</f>
        <v>1.5891796823956611E-2</v>
      </c>
      <c r="I9" s="7">
        <f>D$2*H9</f>
        <v>1.1124257776769628E-4</v>
      </c>
    </row>
    <row r="10" spans="2:9">
      <c r="B10" s="6">
        <v>2018</v>
      </c>
      <c r="C10" s="6">
        <v>4</v>
      </c>
      <c r="D10" s="3">
        <v>4.7999999999999996E-3</v>
      </c>
      <c r="E10" s="7">
        <f t="shared" si="0"/>
        <v>3.2937071525718302E-4</v>
      </c>
      <c r="F10" s="7">
        <f t="shared" si="1"/>
        <v>7.8584309695029842E-4</v>
      </c>
      <c r="G10" s="7">
        <f t="shared" si="2"/>
        <v>1.1152138122074815E-3</v>
      </c>
      <c r="H10" s="7">
        <f>SUM(G$2:G10)</f>
        <v>1.7007010636164093E-2</v>
      </c>
      <c r="I10" s="7">
        <f t="shared" ref="I10" si="4">D$2*H10</f>
        <v>1.1904907445314865E-4</v>
      </c>
    </row>
    <row r="11" spans="2:9">
      <c r="B11" s="6">
        <v>2019</v>
      </c>
      <c r="C11" s="6">
        <v>0</v>
      </c>
      <c r="D11" s="3">
        <v>4.7000000000000002E-3</v>
      </c>
      <c r="E11" s="7">
        <f t="shared" si="0"/>
        <v>0</v>
      </c>
      <c r="F11" s="7">
        <f t="shared" si="1"/>
        <v>0</v>
      </c>
      <c r="G11" s="7">
        <f t="shared" si="2"/>
        <v>0</v>
      </c>
      <c r="H11" s="7">
        <f>SUM(G$2:G11)</f>
        <v>1.7007010636164093E-2</v>
      </c>
      <c r="I11" s="7">
        <f>D$2*H11</f>
        <v>1.1904907445314865E-4</v>
      </c>
    </row>
    <row r="12" spans="2:9">
      <c r="B12" s="6"/>
      <c r="C12" s="6"/>
      <c r="D12" s="6"/>
      <c r="E12" s="6"/>
      <c r="F12" s="6"/>
      <c r="G12" s="6"/>
      <c r="H12" s="6"/>
      <c r="I12" s="6"/>
    </row>
    <row r="13" spans="2:9">
      <c r="B13" s="6"/>
      <c r="C13" s="6"/>
      <c r="D13" s="13" t="s">
        <v>7</v>
      </c>
      <c r="E13" s="13" t="s">
        <v>8</v>
      </c>
      <c r="F13" s="6"/>
      <c r="G13" s="6"/>
      <c r="H13" s="6"/>
      <c r="I13" s="6"/>
    </row>
    <row r="14" spans="2:9">
      <c r="B14" s="6"/>
      <c r="C14" s="6"/>
      <c r="D14" s="8">
        <f>H19</f>
        <v>5.3124308912448875E-4</v>
      </c>
      <c r="E14" s="8">
        <f>I19</f>
        <v>2.1170342051462783E-3</v>
      </c>
      <c r="F14" s="8"/>
      <c r="G14" s="6"/>
      <c r="H14" s="6"/>
      <c r="I14" s="6"/>
    </row>
    <row r="15" spans="2:9">
      <c r="B15" s="6"/>
      <c r="C15" s="13" t="s">
        <v>23</v>
      </c>
      <c r="D15" s="6" t="s">
        <v>9</v>
      </c>
      <c r="E15" s="6" t="s">
        <v>10</v>
      </c>
      <c r="F15" s="6"/>
      <c r="G15" s="6"/>
      <c r="H15" s="6"/>
      <c r="I15" s="6"/>
    </row>
    <row r="16" spans="2:9">
      <c r="B16" s="6"/>
      <c r="C16" s="6"/>
      <c r="D16" s="6" t="s">
        <v>11</v>
      </c>
      <c r="E16" s="6" t="s">
        <v>12</v>
      </c>
      <c r="F16" s="6"/>
      <c r="G16" s="6"/>
      <c r="H16" s="6"/>
      <c r="I16" s="6"/>
    </row>
    <row r="17" spans="2:9">
      <c r="B17" s="6"/>
      <c r="C17" s="6"/>
      <c r="D17" s="6"/>
      <c r="E17" s="6"/>
      <c r="F17" s="6"/>
      <c r="G17" s="6"/>
      <c r="H17" s="6"/>
      <c r="I17" s="6"/>
    </row>
    <row r="18" spans="2:9" ht="15" customHeight="1">
      <c r="C18" s="12" t="s">
        <v>17</v>
      </c>
      <c r="D18" s="12" t="s">
        <v>21</v>
      </c>
      <c r="E18" s="12" t="s">
        <v>22</v>
      </c>
      <c r="F18" s="12" t="s">
        <v>20</v>
      </c>
      <c r="G18" s="12"/>
      <c r="H18" s="12" t="s">
        <v>18</v>
      </c>
      <c r="I18" s="12" t="s">
        <v>19</v>
      </c>
    </row>
    <row r="19" spans="2:9">
      <c r="C19" s="2" t="s">
        <v>14</v>
      </c>
      <c r="D19" s="2">
        <v>9178</v>
      </c>
      <c r="E19" s="2">
        <v>1921</v>
      </c>
      <c r="F19" s="9">
        <f>E19*D19</f>
        <v>17630938</v>
      </c>
      <c r="G19" s="10"/>
      <c r="H19" s="11">
        <f>F19/F22/118</f>
        <v>5.3124308912448875E-4</v>
      </c>
      <c r="I19" s="11">
        <f>F20/F22/118</f>
        <v>2.1170342051462783E-3</v>
      </c>
    </row>
    <row r="20" spans="2:9">
      <c r="C20" s="2" t="s">
        <v>15</v>
      </c>
      <c r="D20" s="2">
        <v>9306</v>
      </c>
      <c r="E20" s="2">
        <v>7550</v>
      </c>
      <c r="F20" s="9">
        <f t="shared" ref="F20" si="5">E20*D20</f>
        <v>70260300</v>
      </c>
    </row>
    <row r="21" spans="2:9">
      <c r="C21" s="2" t="s">
        <v>16</v>
      </c>
      <c r="D21" s="2">
        <v>8615</v>
      </c>
      <c r="E21" s="2">
        <v>22445</v>
      </c>
      <c r="F21" s="9">
        <f>E21*D21</f>
        <v>193363675</v>
      </c>
    </row>
    <row r="22" spans="2:9">
      <c r="C22" s="2" t="s">
        <v>20</v>
      </c>
      <c r="F22" s="9">
        <f>SUM(F19:F21)</f>
        <v>281254913</v>
      </c>
      <c r="H22" s="11"/>
    </row>
    <row r="31" spans="2:9" ht="68">
      <c r="C31" s="15" t="s">
        <v>27</v>
      </c>
    </row>
    <row r="32" spans="2:9">
      <c r="C32" s="63" t="s">
        <v>26</v>
      </c>
      <c r="D32" s="63"/>
      <c r="E32" s="63"/>
      <c r="F32" s="63"/>
      <c r="G32" s="63"/>
    </row>
    <row r="33" spans="3:7">
      <c r="C33" s="63"/>
      <c r="D33" s="63"/>
      <c r="E33" s="63"/>
      <c r="F33" s="63"/>
      <c r="G33" s="63"/>
    </row>
    <row r="34" spans="3:7">
      <c r="C34" s="63"/>
      <c r="D34" s="63"/>
      <c r="E34" s="63"/>
      <c r="F34" s="63"/>
      <c r="G34" s="63"/>
    </row>
    <row r="35" spans="3:7">
      <c r="C35" s="63"/>
      <c r="D35" s="63"/>
      <c r="E35" s="63"/>
      <c r="F35" s="63"/>
      <c r="G35" s="63"/>
    </row>
    <row r="36" spans="3:7">
      <c r="C36" s="63"/>
      <c r="D36" s="63"/>
      <c r="E36" s="63"/>
      <c r="F36" s="63"/>
      <c r="G36" s="63"/>
    </row>
    <row r="37" spans="3:7">
      <c r="C37" s="63"/>
      <c r="D37" s="63"/>
      <c r="E37" s="63"/>
      <c r="F37" s="63"/>
      <c r="G37" s="63"/>
    </row>
    <row r="38" spans="3:7">
      <c r="C38" s="63"/>
      <c r="D38" s="63"/>
      <c r="E38" s="63"/>
      <c r="F38" s="63"/>
      <c r="G38" s="63"/>
    </row>
    <row r="39" spans="3:7">
      <c r="C39" s="63"/>
      <c r="D39" s="63"/>
      <c r="E39" s="63"/>
      <c r="F39" s="63"/>
      <c r="G39" s="63"/>
    </row>
    <row r="40" spans="3:7">
      <c r="C40" s="2" t="s">
        <v>13</v>
      </c>
      <c r="D40" s="14" t="s">
        <v>24</v>
      </c>
    </row>
    <row r="41" spans="3:7">
      <c r="D41" s="14" t="s">
        <v>25</v>
      </c>
    </row>
    <row r="44" spans="3:7">
      <c r="C44" s="2">
        <f>SUM(C3:C11)*D14</f>
        <v>3.2405828436593814E-2</v>
      </c>
    </row>
  </sheetData>
  <mergeCells count="1">
    <mergeCell ref="C32:G39"/>
  </mergeCells>
  <hyperlinks>
    <hyperlink ref="D40" r:id="rId1" xr:uid="{00000000-0004-0000-0100-000000000000}"/>
    <hyperlink ref="D41" r:id="rId2" xr:uid="{00000000-0004-0000-01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43ED-589E-4886-944F-F5C602400C49}">
  <dimension ref="A1:I153"/>
  <sheetViews>
    <sheetView topLeftCell="A34" workbookViewId="0">
      <selection activeCell="G14" sqref="G14"/>
    </sheetView>
  </sheetViews>
  <sheetFormatPr baseColWidth="10" defaultColWidth="11.5" defaultRowHeight="15"/>
  <cols>
    <col min="1" max="1" width="19" customWidth="1"/>
  </cols>
  <sheetData>
    <row r="1" spans="1:9">
      <c r="B1" s="61" t="s">
        <v>47</v>
      </c>
      <c r="C1" s="62"/>
      <c r="D1" s="62"/>
    </row>
    <row r="2" spans="1:9" ht="42" customHeight="1">
      <c r="A2" s="23" t="s">
        <v>46</v>
      </c>
      <c r="B2" s="22">
        <v>0.53</v>
      </c>
      <c r="C2" s="22">
        <v>0.57499999999999996</v>
      </c>
      <c r="D2" s="22">
        <v>0.6</v>
      </c>
    </row>
    <row r="3" spans="1:9">
      <c r="A3">
        <v>0.02</v>
      </c>
      <c r="B3" s="24">
        <f>B21</f>
        <v>0.49683958011439555</v>
      </c>
      <c r="C3" s="24">
        <f>B69</f>
        <v>0.30618385964247374</v>
      </c>
      <c r="D3" s="24">
        <f>B102</f>
        <v>0.20026401493584983</v>
      </c>
    </row>
    <row r="4" spans="1:9">
      <c r="A4">
        <v>3.6999999999999998E-2</v>
      </c>
      <c r="B4" s="24">
        <f>B37</f>
        <v>0.75292207276746348</v>
      </c>
      <c r="C4" s="24">
        <f>'Main result_3.30'!B36</f>
        <v>0.59258908261366561</v>
      </c>
      <c r="D4" s="24">
        <f>B118</f>
        <v>0.49016872359970054</v>
      </c>
    </row>
    <row r="5" spans="1:9">
      <c r="A5">
        <v>0.05</v>
      </c>
      <c r="B5" s="24">
        <f>B53</f>
        <v>0.94874986126686844</v>
      </c>
      <c r="C5" s="24">
        <f>B85</f>
        <v>0.79646388164751503</v>
      </c>
      <c r="D5" s="24">
        <f>B134</f>
        <v>0.71186055963676265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$C$2</f>
        <v>0.57499999999999996</v>
      </c>
    </row>
    <row r="11" spans="1:9">
      <c r="A11">
        <v>2011</v>
      </c>
      <c r="B11">
        <v>9.0930424630641937E-2</v>
      </c>
      <c r="C11">
        <f>(B11-$B$10)*100</f>
        <v>-0.55471435189247131</v>
      </c>
      <c r="D11" s="1">
        <v>0.02</v>
      </c>
      <c r="E11">
        <f>D11*C11</f>
        <v>-1.1094287037849426E-2</v>
      </c>
      <c r="F11">
        <f>$F$10+E11</f>
        <v>0.99644288420677185</v>
      </c>
      <c r="G11">
        <f>F11*0.53</f>
        <v>0.52811472862958908</v>
      </c>
      <c r="I11">
        <f t="shared" ref="I11:I19" si="0">$C$2</f>
        <v>0.57499999999999996</v>
      </c>
    </row>
    <row r="12" spans="1:9">
      <c r="A12">
        <v>2012</v>
      </c>
      <c r="B12">
        <v>8.1808827817440033E-2</v>
      </c>
      <c r="C12">
        <f t="shared" ref="C12:C19" si="1">(B12-$B$10)*100</f>
        <v>-1.4668740332126617</v>
      </c>
      <c r="D12" s="1">
        <v>0.02</v>
      </c>
      <c r="E12">
        <f t="shared" ref="E12:E19" si="2">D12*C12</f>
        <v>-2.9337480664253235E-2</v>
      </c>
      <c r="F12">
        <f t="shared" ref="F12:F19" si="3">$F$10+E12</f>
        <v>0.97819969058036804</v>
      </c>
      <c r="G12">
        <f t="shared" ref="G12:G19" si="4">F12*0.53</f>
        <v>0.51844583600759508</v>
      </c>
      <c r="I12">
        <f t="shared" si="0"/>
        <v>0.57499999999999996</v>
      </c>
    </row>
    <row r="13" spans="1:9">
      <c r="A13">
        <v>2013</v>
      </c>
      <c r="B13">
        <v>7.4922449886798859E-2</v>
      </c>
      <c r="C13">
        <f t="shared" si="1"/>
        <v>-2.1555118262767792</v>
      </c>
      <c r="D13" s="1">
        <v>0.02</v>
      </c>
      <c r="E13">
        <f t="shared" si="2"/>
        <v>-4.3110236525535583E-2</v>
      </c>
      <c r="F13">
        <f t="shared" si="3"/>
        <v>0.96442693471908569</v>
      </c>
      <c r="G13">
        <f t="shared" si="4"/>
        <v>0.51114627540111546</v>
      </c>
      <c r="I13">
        <f t="shared" si="0"/>
        <v>0.57499999999999996</v>
      </c>
    </row>
    <row r="14" spans="1:9">
      <c r="A14">
        <v>2014</v>
      </c>
      <c r="B14">
        <v>6.4170114696025848E-2</v>
      </c>
      <c r="C14">
        <f t="shared" si="1"/>
        <v>-3.2307453453540802</v>
      </c>
      <c r="D14" s="1">
        <v>0.02</v>
      </c>
      <c r="E14">
        <f t="shared" si="2"/>
        <v>-6.4614906907081604E-2</v>
      </c>
      <c r="F14">
        <f t="shared" si="3"/>
        <v>0.94292226433753967</v>
      </c>
      <c r="G14">
        <f t="shared" si="4"/>
        <v>0.49974880009889605</v>
      </c>
      <c r="I14">
        <f t="shared" si="0"/>
        <v>0.57499999999999996</v>
      </c>
    </row>
    <row r="15" spans="1:9">
      <c r="A15">
        <v>2015</v>
      </c>
      <c r="B15">
        <v>5.4046005010604858E-2</v>
      </c>
      <c r="C15">
        <f t="shared" si="1"/>
        <v>-4.2431563138961792</v>
      </c>
      <c r="D15" s="1">
        <v>0.02</v>
      </c>
      <c r="E15">
        <f t="shared" si="2"/>
        <v>-8.4863126277923584E-2</v>
      </c>
      <c r="F15">
        <f t="shared" si="3"/>
        <v>0.92267404496669769</v>
      </c>
      <c r="G15">
        <f t="shared" si="4"/>
        <v>0.48901724383234979</v>
      </c>
      <c r="I15">
        <f t="shared" si="0"/>
        <v>0.57499999999999996</v>
      </c>
    </row>
    <row r="16" spans="1:9">
      <c r="A16">
        <v>2016</v>
      </c>
      <c r="B16">
        <v>4.8788096755743027E-2</v>
      </c>
      <c r="C16">
        <f t="shared" si="1"/>
        <v>-4.7689471393823624</v>
      </c>
      <c r="D16" s="1">
        <v>0.02</v>
      </c>
      <c r="E16">
        <f t="shared" si="2"/>
        <v>-9.5378942787647247E-2</v>
      </c>
      <c r="F16">
        <f t="shared" si="3"/>
        <v>0.91215822845697403</v>
      </c>
      <c r="G16">
        <f t="shared" si="4"/>
        <v>0.48344386108219628</v>
      </c>
      <c r="I16">
        <f t="shared" si="0"/>
        <v>0.57499999999999996</v>
      </c>
    </row>
    <row r="17" spans="1:9">
      <c r="A17">
        <v>2017</v>
      </c>
      <c r="B17">
        <v>4.4422611594200134E-2</v>
      </c>
      <c r="C17">
        <f t="shared" si="1"/>
        <v>-5.2054956555366516</v>
      </c>
      <c r="D17" s="1">
        <v>0.02</v>
      </c>
      <c r="E17">
        <f t="shared" si="2"/>
        <v>-0.10410991311073303</v>
      </c>
      <c r="F17">
        <f t="shared" si="3"/>
        <v>0.90342725813388824</v>
      </c>
      <c r="G17">
        <f t="shared" si="4"/>
        <v>0.47881644681096081</v>
      </c>
      <c r="I17">
        <f t="shared" si="0"/>
        <v>0.57499999999999996</v>
      </c>
    </row>
    <row r="18" spans="1:9">
      <c r="A18">
        <v>2018</v>
      </c>
      <c r="B18">
        <v>3.9084307849407196E-2</v>
      </c>
      <c r="C18">
        <f t="shared" si="1"/>
        <v>-5.7393260300159454</v>
      </c>
      <c r="D18" s="1">
        <v>0.02</v>
      </c>
      <c r="E18">
        <f t="shared" si="2"/>
        <v>-0.11478652060031891</v>
      </c>
      <c r="F18">
        <f t="shared" si="3"/>
        <v>0.89275065064430237</v>
      </c>
      <c r="G18">
        <f t="shared" si="4"/>
        <v>0.47315784484148027</v>
      </c>
      <c r="I18">
        <f t="shared" si="0"/>
        <v>0.57499999999999996</v>
      </c>
    </row>
    <row r="19" spans="1:9">
      <c r="A19">
        <v>2019</v>
      </c>
      <c r="B19">
        <v>3.6883696913719177E-2</v>
      </c>
      <c r="C19">
        <f t="shared" si="1"/>
        <v>-5.9593871235847473</v>
      </c>
      <c r="D19" s="1">
        <v>0.02</v>
      </c>
      <c r="E19">
        <f t="shared" si="2"/>
        <v>-0.11918774247169495</v>
      </c>
      <c r="F19">
        <f t="shared" si="3"/>
        <v>0.88834942877292633</v>
      </c>
      <c r="G19">
        <f t="shared" si="4"/>
        <v>0.470825197249651</v>
      </c>
      <c r="I19">
        <f t="shared" si="0"/>
        <v>0.57499999999999996</v>
      </c>
    </row>
    <row r="21" spans="1:9">
      <c r="A21" s="16" t="s">
        <v>42</v>
      </c>
      <c r="B21">
        <f>(I19-G19)/(I19-'Main result_3.30'!C11)</f>
        <v>0.49683958011439555</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f>$C$2</f>
        <v>0.57499999999999996</v>
      </c>
    </row>
    <row r="27" spans="1:9">
      <c r="A27">
        <v>2011</v>
      </c>
      <c r="B27">
        <v>9.0930424630641937E-2</v>
      </c>
      <c r="C27">
        <f>(B27-$B$10)*100</f>
        <v>-0.55471435189247131</v>
      </c>
      <c r="D27" s="1">
        <v>3.6999999999999998E-2</v>
      </c>
      <c r="E27">
        <f>D27*C27</f>
        <v>-2.0524431020021439E-2</v>
      </c>
      <c r="F27">
        <f>$F$10+E27</f>
        <v>0.98701274022459984</v>
      </c>
      <c r="G27">
        <f>F27*0.53</f>
        <v>0.52311675231903798</v>
      </c>
      <c r="I27">
        <f t="shared" ref="I27:I35" si="5">$C$2</f>
        <v>0.57499999999999996</v>
      </c>
    </row>
    <row r="28" spans="1:9">
      <c r="A28">
        <v>2012</v>
      </c>
      <c r="B28">
        <v>8.1808827817440033E-2</v>
      </c>
      <c r="C28">
        <f t="shared" ref="C28:C35" si="6">(B28-$B$10)*100</f>
        <v>-1.4668740332126617</v>
      </c>
      <c r="D28" s="1">
        <v>3.6999999999999998E-2</v>
      </c>
      <c r="E28">
        <f t="shared" ref="E28:E35" si="7">D28*C28</f>
        <v>-5.4274339228868484E-2</v>
      </c>
      <c r="F28">
        <f t="shared" ref="F28:F35" si="8">$F$10+E28</f>
        <v>0.95326283201575279</v>
      </c>
      <c r="G28">
        <f t="shared" ref="G28:G35" si="9">F28*0.53</f>
        <v>0.50522930096834906</v>
      </c>
      <c r="I28">
        <f t="shared" si="5"/>
        <v>0.57499999999999996</v>
      </c>
    </row>
    <row r="29" spans="1:9">
      <c r="A29">
        <v>2013</v>
      </c>
      <c r="B29">
        <v>7.4922449886798859E-2</v>
      </c>
      <c r="C29">
        <f t="shared" si="6"/>
        <v>-2.1555118262767792</v>
      </c>
      <c r="D29" s="1">
        <v>3.6999999999999998E-2</v>
      </c>
      <c r="E29">
        <f t="shared" si="7"/>
        <v>-7.9753937572240821E-2</v>
      </c>
      <c r="F29">
        <f t="shared" si="8"/>
        <v>0.92778323367238047</v>
      </c>
      <c r="G29">
        <f t="shared" si="9"/>
        <v>0.49172511384636169</v>
      </c>
      <c r="I29">
        <f t="shared" si="5"/>
        <v>0.57499999999999996</v>
      </c>
    </row>
    <row r="30" spans="1:9">
      <c r="A30">
        <v>2014</v>
      </c>
      <c r="B30">
        <v>6.4170114696025848E-2</v>
      </c>
      <c r="C30">
        <f t="shared" si="6"/>
        <v>-3.2307453453540802</v>
      </c>
      <c r="D30" s="1">
        <v>3.6999999999999998E-2</v>
      </c>
      <c r="E30">
        <f t="shared" si="7"/>
        <v>-0.11953757777810096</v>
      </c>
      <c r="F30">
        <f t="shared" si="8"/>
        <v>0.88799959346652035</v>
      </c>
      <c r="G30">
        <f t="shared" si="9"/>
        <v>0.4706397845372558</v>
      </c>
      <c r="I30">
        <f t="shared" si="5"/>
        <v>0.57499999999999996</v>
      </c>
    </row>
    <row r="31" spans="1:9">
      <c r="A31">
        <v>2015</v>
      </c>
      <c r="B31">
        <v>5.4046005010604858E-2</v>
      </c>
      <c r="C31">
        <f t="shared" si="6"/>
        <v>-4.2431563138961792</v>
      </c>
      <c r="D31" s="1">
        <v>3.6999999999999998E-2</v>
      </c>
      <c r="E31">
        <f t="shared" si="7"/>
        <v>-0.15699678361415861</v>
      </c>
      <c r="F31">
        <f t="shared" si="8"/>
        <v>0.85054038763046269</v>
      </c>
      <c r="G31">
        <f t="shared" si="9"/>
        <v>0.45078640544414522</v>
      </c>
      <c r="I31">
        <f t="shared" si="5"/>
        <v>0.57499999999999996</v>
      </c>
    </row>
    <row r="32" spans="1:9">
      <c r="A32">
        <v>2016</v>
      </c>
      <c r="B32">
        <v>4.8788096755743027E-2</v>
      </c>
      <c r="C32">
        <f t="shared" si="6"/>
        <v>-4.7689471393823624</v>
      </c>
      <c r="D32" s="1">
        <v>3.6999999999999998E-2</v>
      </c>
      <c r="E32">
        <f t="shared" si="7"/>
        <v>-0.17645104415714741</v>
      </c>
      <c r="F32">
        <f t="shared" si="8"/>
        <v>0.83108612708747387</v>
      </c>
      <c r="G32">
        <f t="shared" si="9"/>
        <v>0.44047564735636119</v>
      </c>
      <c r="I32">
        <f t="shared" si="5"/>
        <v>0.57499999999999996</v>
      </c>
    </row>
    <row r="33" spans="1:9">
      <c r="A33">
        <v>2017</v>
      </c>
      <c r="B33">
        <v>4.4422611594200134E-2</v>
      </c>
      <c r="C33">
        <f t="shared" si="6"/>
        <v>-5.2054956555366516</v>
      </c>
      <c r="D33" s="1">
        <v>3.6999999999999998E-2</v>
      </c>
      <c r="E33">
        <f t="shared" si="7"/>
        <v>-0.19260333925485609</v>
      </c>
      <c r="F33">
        <f t="shared" si="8"/>
        <v>0.81493383198976521</v>
      </c>
      <c r="G33">
        <f t="shared" si="9"/>
        <v>0.43191493095457556</v>
      </c>
      <c r="I33">
        <f t="shared" si="5"/>
        <v>0.57499999999999996</v>
      </c>
    </row>
    <row r="34" spans="1:9">
      <c r="A34">
        <v>2018</v>
      </c>
      <c r="B34">
        <v>3.9084307849407196E-2</v>
      </c>
      <c r="C34">
        <f t="shared" si="6"/>
        <v>-5.7393260300159454</v>
      </c>
      <c r="D34" s="1">
        <v>3.6999999999999998E-2</v>
      </c>
      <c r="E34">
        <f t="shared" si="7"/>
        <v>-0.21235506311058996</v>
      </c>
      <c r="F34">
        <f t="shared" si="8"/>
        <v>0.79518210813403134</v>
      </c>
      <c r="G34">
        <f t="shared" si="9"/>
        <v>0.42144651731103661</v>
      </c>
      <c r="I34">
        <f t="shared" si="5"/>
        <v>0.57499999999999996</v>
      </c>
    </row>
    <row r="35" spans="1:9">
      <c r="A35">
        <v>2019</v>
      </c>
      <c r="B35">
        <v>3.6883696913719177E-2</v>
      </c>
      <c r="C35">
        <f t="shared" si="6"/>
        <v>-5.9593871235847473</v>
      </c>
      <c r="D35" s="1">
        <v>3.6999999999999998E-2</v>
      </c>
      <c r="E35">
        <f t="shared" si="7"/>
        <v>-0.22049732357263563</v>
      </c>
      <c r="F35">
        <f t="shared" si="8"/>
        <v>0.78703984767198565</v>
      </c>
      <c r="G35">
        <f t="shared" si="9"/>
        <v>0.41713111926615243</v>
      </c>
      <c r="I35">
        <f t="shared" si="5"/>
        <v>0.57499999999999996</v>
      </c>
    </row>
    <row r="37" spans="1:9">
      <c r="A37" s="16" t="s">
        <v>42</v>
      </c>
      <c r="B37">
        <f>(I35-G35)/(I35-'Main result_3.30'!C11)</f>
        <v>0.75292207276746348</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f>$C$2</f>
        <v>0.57499999999999996</v>
      </c>
    </row>
    <row r="43" spans="1:9">
      <c r="A43">
        <v>2011</v>
      </c>
      <c r="B43">
        <v>9.0930424630641937E-2</v>
      </c>
      <c r="C43">
        <f>(B43-$B$10)*100</f>
        <v>-0.55471435189247131</v>
      </c>
      <c r="D43" s="1">
        <v>0.05</v>
      </c>
      <c r="E43">
        <f>D43*C43</f>
        <v>-2.7735717594623566E-2</v>
      </c>
      <c r="F43">
        <f>$F$10+E43</f>
        <v>0.97980145364999771</v>
      </c>
      <c r="G43">
        <f>F43*0.53</f>
        <v>0.51929477043449879</v>
      </c>
      <c r="I43">
        <f t="shared" ref="I43:I51" si="10">$C$2</f>
        <v>0.57499999999999996</v>
      </c>
    </row>
    <row r="44" spans="1:9">
      <c r="A44">
        <v>2012</v>
      </c>
      <c r="B44">
        <v>8.1808827817440033E-2</v>
      </c>
      <c r="C44">
        <f t="shared" ref="C44:C51" si="11">(B44-$B$10)*100</f>
        <v>-1.4668740332126617</v>
      </c>
      <c r="D44" s="1">
        <v>0.05</v>
      </c>
      <c r="E44">
        <f t="shared" ref="E44:E51" si="12">D44*C44</f>
        <v>-7.3343701660633087E-2</v>
      </c>
      <c r="F44">
        <f t="shared" ref="F44:F51" si="13">$F$10+E44</f>
        <v>0.93419346958398819</v>
      </c>
      <c r="G44">
        <f t="shared" ref="G44:G51" si="14">F44*0.53</f>
        <v>0.49512253887951374</v>
      </c>
      <c r="I44">
        <f t="shared" si="10"/>
        <v>0.57499999999999996</v>
      </c>
    </row>
    <row r="45" spans="1:9">
      <c r="A45">
        <v>2013</v>
      </c>
      <c r="B45">
        <v>7.4922449886798859E-2</v>
      </c>
      <c r="C45">
        <f t="shared" si="11"/>
        <v>-2.1555118262767792</v>
      </c>
      <c r="D45" s="1">
        <v>0.05</v>
      </c>
      <c r="E45">
        <f t="shared" si="12"/>
        <v>-0.10777559131383896</v>
      </c>
      <c r="F45">
        <f t="shared" si="13"/>
        <v>0.89976157993078232</v>
      </c>
      <c r="G45">
        <f t="shared" si="14"/>
        <v>0.47687363736331467</v>
      </c>
      <c r="I45">
        <f t="shared" si="10"/>
        <v>0.57499999999999996</v>
      </c>
    </row>
    <row r="46" spans="1:9">
      <c r="A46">
        <v>2014</v>
      </c>
      <c r="B46">
        <v>6.4170114696025848E-2</v>
      </c>
      <c r="C46">
        <f t="shared" si="11"/>
        <v>-3.2307453453540802</v>
      </c>
      <c r="D46" s="1">
        <v>0.05</v>
      </c>
      <c r="E46">
        <f t="shared" si="12"/>
        <v>-0.16153726726770401</v>
      </c>
      <c r="F46">
        <f t="shared" si="13"/>
        <v>0.84599990397691727</v>
      </c>
      <c r="G46">
        <f t="shared" si="14"/>
        <v>0.44837994910776618</v>
      </c>
      <c r="I46">
        <f t="shared" si="10"/>
        <v>0.57499999999999996</v>
      </c>
    </row>
    <row r="47" spans="1:9">
      <c r="A47">
        <v>2015</v>
      </c>
      <c r="B47">
        <v>5.4046005010604858E-2</v>
      </c>
      <c r="C47">
        <f t="shared" si="11"/>
        <v>-4.2431563138961792</v>
      </c>
      <c r="D47" s="1">
        <v>0.05</v>
      </c>
      <c r="E47">
        <f t="shared" si="12"/>
        <v>-0.21215781569480896</v>
      </c>
      <c r="F47">
        <f t="shared" si="13"/>
        <v>0.79537935554981232</v>
      </c>
      <c r="G47">
        <f t="shared" si="14"/>
        <v>0.42155105844140056</v>
      </c>
      <c r="I47">
        <f t="shared" si="10"/>
        <v>0.57499999999999996</v>
      </c>
    </row>
    <row r="48" spans="1:9">
      <c r="A48">
        <v>2016</v>
      </c>
      <c r="B48">
        <v>4.8788096755743027E-2</v>
      </c>
      <c r="C48">
        <f t="shared" si="11"/>
        <v>-4.7689471393823624</v>
      </c>
      <c r="D48" s="1">
        <v>0.05</v>
      </c>
      <c r="E48">
        <f t="shared" si="12"/>
        <v>-0.23844735696911812</v>
      </c>
      <c r="F48">
        <f t="shared" si="13"/>
        <v>0.76908981427550316</v>
      </c>
      <c r="G48">
        <f t="shared" si="14"/>
        <v>0.40761760156601667</v>
      </c>
      <c r="I48">
        <f t="shared" si="10"/>
        <v>0.57499999999999996</v>
      </c>
    </row>
    <row r="49" spans="1:9">
      <c r="A49">
        <v>2017</v>
      </c>
      <c r="B49">
        <v>4.4422611594200134E-2</v>
      </c>
      <c r="C49">
        <f t="shared" si="11"/>
        <v>-5.2054956555366516</v>
      </c>
      <c r="D49" s="1">
        <v>0.05</v>
      </c>
      <c r="E49">
        <f t="shared" si="12"/>
        <v>-0.26027478277683258</v>
      </c>
      <c r="F49">
        <f t="shared" si="13"/>
        <v>0.7472623884677887</v>
      </c>
      <c r="G49">
        <f t="shared" si="14"/>
        <v>0.39604906588792804</v>
      </c>
      <c r="I49">
        <f t="shared" si="10"/>
        <v>0.57499999999999996</v>
      </c>
    </row>
    <row r="50" spans="1:9">
      <c r="A50">
        <v>2018</v>
      </c>
      <c r="B50">
        <v>3.9084307849407196E-2</v>
      </c>
      <c r="C50">
        <f t="shared" si="11"/>
        <v>-5.7393260300159454</v>
      </c>
      <c r="D50" s="1">
        <v>0.05</v>
      </c>
      <c r="E50">
        <f t="shared" si="12"/>
        <v>-0.28696630150079727</v>
      </c>
      <c r="F50">
        <f t="shared" si="13"/>
        <v>0.72057086974382401</v>
      </c>
      <c r="G50">
        <f t="shared" si="14"/>
        <v>0.38190256096422676</v>
      </c>
      <c r="I50">
        <f t="shared" si="10"/>
        <v>0.57499999999999996</v>
      </c>
    </row>
    <row r="51" spans="1:9">
      <c r="A51">
        <v>2019</v>
      </c>
      <c r="B51">
        <v>3.6883696913719177E-2</v>
      </c>
      <c r="C51">
        <f t="shared" si="11"/>
        <v>-5.9593871235847473</v>
      </c>
      <c r="D51" s="1">
        <v>0.05</v>
      </c>
      <c r="E51">
        <f t="shared" si="12"/>
        <v>-0.29796935617923737</v>
      </c>
      <c r="F51">
        <f t="shared" si="13"/>
        <v>0.70956781506538391</v>
      </c>
      <c r="G51">
        <f t="shared" si="14"/>
        <v>0.37607094198465352</v>
      </c>
      <c r="I51">
        <f t="shared" si="10"/>
        <v>0.57499999999999996</v>
      </c>
    </row>
    <row r="53" spans="1:9">
      <c r="A53" s="16" t="s">
        <v>42</v>
      </c>
      <c r="B53">
        <f>(I51-G51)/(I51-'Main result_3.30'!$C$11)</f>
        <v>0.94874986126686844</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f>$C$2</f>
        <v>0.57499999999999996</v>
      </c>
    </row>
    <row r="59" spans="1:9">
      <c r="A59">
        <v>2011</v>
      </c>
      <c r="B59">
        <v>9.0930424630641937E-2</v>
      </c>
      <c r="C59">
        <f>(B59-$B$10)*100</f>
        <v>-0.55471435189247131</v>
      </c>
      <c r="D59" s="1">
        <v>0.02</v>
      </c>
      <c r="E59">
        <f>D59*C59</f>
        <v>-1.1094287037849426E-2</v>
      </c>
      <c r="F59">
        <f>$F$10+E59</f>
        <v>0.99644288420677185</v>
      </c>
      <c r="G59">
        <f>F59*0.575</f>
        <v>0.57295465841889381</v>
      </c>
      <c r="I59">
        <f t="shared" ref="I59:I67" si="15">$C$2</f>
        <v>0.57499999999999996</v>
      </c>
    </row>
    <row r="60" spans="1:9">
      <c r="A60">
        <v>2012</v>
      </c>
      <c r="B60">
        <v>8.1808827817440033E-2</v>
      </c>
      <c r="C60">
        <f t="shared" ref="C60:C67" si="16">(B60-$B$10)*100</f>
        <v>-1.4668740332126617</v>
      </c>
      <c r="D60" s="1">
        <v>0.02</v>
      </c>
      <c r="E60">
        <f t="shared" ref="E60:E67" si="17">D60*C60</f>
        <v>-2.9337480664253235E-2</v>
      </c>
      <c r="F60">
        <f t="shared" ref="F60:F67" si="18">$F$10+E60</f>
        <v>0.97819969058036804</v>
      </c>
      <c r="G60">
        <f t="shared" ref="G60:G67" si="19">F60*0.575</f>
        <v>0.56246482208371162</v>
      </c>
      <c r="I60">
        <f t="shared" si="15"/>
        <v>0.57499999999999996</v>
      </c>
    </row>
    <row r="61" spans="1:9">
      <c r="A61">
        <v>2013</v>
      </c>
      <c r="B61">
        <v>7.4922449886798859E-2</v>
      </c>
      <c r="C61">
        <f t="shared" si="16"/>
        <v>-2.1555118262767792</v>
      </c>
      <c r="D61" s="1">
        <v>0.02</v>
      </c>
      <c r="E61">
        <f t="shared" si="17"/>
        <v>-4.3110236525535583E-2</v>
      </c>
      <c r="F61">
        <f t="shared" si="18"/>
        <v>0.96442693471908569</v>
      </c>
      <c r="G61">
        <f t="shared" si="19"/>
        <v>0.55454548746347421</v>
      </c>
      <c r="I61">
        <f t="shared" si="15"/>
        <v>0.57499999999999996</v>
      </c>
    </row>
    <row r="62" spans="1:9">
      <c r="A62">
        <v>2014</v>
      </c>
      <c r="B62">
        <v>6.4170114696025848E-2</v>
      </c>
      <c r="C62">
        <f t="shared" si="16"/>
        <v>-3.2307453453540802</v>
      </c>
      <c r="D62" s="1">
        <v>0.02</v>
      </c>
      <c r="E62">
        <f t="shared" si="17"/>
        <v>-6.4614906907081604E-2</v>
      </c>
      <c r="F62">
        <f t="shared" si="18"/>
        <v>0.94292226433753967</v>
      </c>
      <c r="G62">
        <f t="shared" si="19"/>
        <v>0.54218030199408529</v>
      </c>
      <c r="I62">
        <f t="shared" si="15"/>
        <v>0.57499999999999996</v>
      </c>
    </row>
    <row r="63" spans="1:9">
      <c r="A63">
        <v>2015</v>
      </c>
      <c r="B63">
        <v>5.4046005010604858E-2</v>
      </c>
      <c r="C63">
        <f t="shared" si="16"/>
        <v>-4.2431563138961792</v>
      </c>
      <c r="D63" s="1">
        <v>0.02</v>
      </c>
      <c r="E63">
        <f t="shared" si="17"/>
        <v>-8.4863126277923584E-2</v>
      </c>
      <c r="F63">
        <f t="shared" si="18"/>
        <v>0.92267404496669769</v>
      </c>
      <c r="G63">
        <f t="shared" si="19"/>
        <v>0.53053757585585115</v>
      </c>
      <c r="I63">
        <f t="shared" si="15"/>
        <v>0.57499999999999996</v>
      </c>
    </row>
    <row r="64" spans="1:9">
      <c r="A64">
        <v>2016</v>
      </c>
      <c r="B64">
        <v>4.8788096755743027E-2</v>
      </c>
      <c r="C64">
        <f t="shared" si="16"/>
        <v>-4.7689471393823624</v>
      </c>
      <c r="D64" s="1">
        <v>0.02</v>
      </c>
      <c r="E64">
        <f t="shared" si="17"/>
        <v>-9.5378942787647247E-2</v>
      </c>
      <c r="F64">
        <f t="shared" si="18"/>
        <v>0.91215822845697403</v>
      </c>
      <c r="G64">
        <f t="shared" si="19"/>
        <v>0.52449098136276007</v>
      </c>
      <c r="I64">
        <f t="shared" si="15"/>
        <v>0.57499999999999996</v>
      </c>
    </row>
    <row r="65" spans="1:9">
      <c r="A65">
        <v>2017</v>
      </c>
      <c r="B65">
        <v>4.4422611594200134E-2</v>
      </c>
      <c r="C65">
        <f t="shared" si="16"/>
        <v>-5.2054956555366516</v>
      </c>
      <c r="D65" s="1">
        <v>0.02</v>
      </c>
      <c r="E65">
        <f t="shared" si="17"/>
        <v>-0.10410991311073303</v>
      </c>
      <c r="F65">
        <f t="shared" si="18"/>
        <v>0.90342725813388824</v>
      </c>
      <c r="G65">
        <f t="shared" si="19"/>
        <v>0.51947067342698572</v>
      </c>
      <c r="I65">
        <f t="shared" si="15"/>
        <v>0.57499999999999996</v>
      </c>
    </row>
    <row r="66" spans="1:9">
      <c r="A66">
        <v>2018</v>
      </c>
      <c r="B66">
        <v>3.9084307849407196E-2</v>
      </c>
      <c r="C66">
        <f t="shared" si="16"/>
        <v>-5.7393260300159454</v>
      </c>
      <c r="D66" s="1">
        <v>0.02</v>
      </c>
      <c r="E66">
        <f t="shared" si="17"/>
        <v>-0.11478652060031891</v>
      </c>
      <c r="F66">
        <f t="shared" si="18"/>
        <v>0.89275065064430237</v>
      </c>
      <c r="G66">
        <f t="shared" si="19"/>
        <v>0.51333162412047384</v>
      </c>
      <c r="I66">
        <f t="shared" si="15"/>
        <v>0.57499999999999996</v>
      </c>
    </row>
    <row r="67" spans="1:9">
      <c r="A67">
        <v>2019</v>
      </c>
      <c r="B67">
        <v>3.6883696913719177E-2</v>
      </c>
      <c r="C67">
        <f t="shared" si="16"/>
        <v>-5.9593871235847473</v>
      </c>
      <c r="D67" s="1">
        <v>0.02</v>
      </c>
      <c r="E67">
        <f t="shared" si="17"/>
        <v>-0.11918774247169495</v>
      </c>
      <c r="F67">
        <f t="shared" si="18"/>
        <v>0.88834942877292633</v>
      </c>
      <c r="G67">
        <f t="shared" si="19"/>
        <v>0.51080092154443257</v>
      </c>
      <c r="I67">
        <f t="shared" si="15"/>
        <v>0.57499999999999996</v>
      </c>
    </row>
    <row r="69" spans="1:9">
      <c r="A69" s="16" t="s">
        <v>42</v>
      </c>
      <c r="B69">
        <f>(I67-G67)/(I67-'Main result_3.30'!$C$11)</f>
        <v>0.30618385964247374</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f>$C$2</f>
        <v>0.57499999999999996</v>
      </c>
    </row>
    <row r="75" spans="1:9">
      <c r="A75">
        <v>2011</v>
      </c>
      <c r="B75">
        <v>9.0930424630641937E-2</v>
      </c>
      <c r="C75">
        <f>(B75-$B$10)*100</f>
        <v>-0.55471435189247131</v>
      </c>
      <c r="D75" s="1">
        <v>0.05</v>
      </c>
      <c r="E75">
        <f>D75*C75</f>
        <v>-2.7735717594623566E-2</v>
      </c>
      <c r="F75">
        <f>$F$10+E75</f>
        <v>0.97980145364999771</v>
      </c>
      <c r="G75">
        <f>F75*0.575</f>
        <v>0.56338583584874868</v>
      </c>
      <c r="I75">
        <f t="shared" ref="I75:I83" si="20">$C$2</f>
        <v>0.57499999999999996</v>
      </c>
    </row>
    <row r="76" spans="1:9">
      <c r="A76">
        <v>2012</v>
      </c>
      <c r="B76">
        <v>8.1808827817440033E-2</v>
      </c>
      <c r="C76">
        <f t="shared" ref="C76:C83" si="21">(B76-$B$10)*100</f>
        <v>-1.4668740332126617</v>
      </c>
      <c r="D76" s="1">
        <v>0.05</v>
      </c>
      <c r="E76">
        <f t="shared" ref="E76:E83" si="22">D76*C76</f>
        <v>-7.3343701660633087E-2</v>
      </c>
      <c r="F76">
        <f t="shared" ref="F76:F83" si="23">$F$10+E76</f>
        <v>0.93419346958398819</v>
      </c>
      <c r="G76">
        <f t="shared" ref="G76:G83" si="24">F76*0.575</f>
        <v>0.53716124501079321</v>
      </c>
      <c r="I76">
        <f t="shared" si="20"/>
        <v>0.57499999999999996</v>
      </c>
    </row>
    <row r="77" spans="1:9">
      <c r="A77">
        <v>2013</v>
      </c>
      <c r="B77">
        <v>7.4922449886798859E-2</v>
      </c>
      <c r="C77">
        <f t="shared" si="21"/>
        <v>-2.1555118262767792</v>
      </c>
      <c r="D77" s="1">
        <v>0.05</v>
      </c>
      <c r="E77">
        <f t="shared" si="22"/>
        <v>-0.10777559131383896</v>
      </c>
      <c r="F77">
        <f t="shared" si="23"/>
        <v>0.89976157993078232</v>
      </c>
      <c r="G77">
        <f t="shared" si="24"/>
        <v>0.51736290846019983</v>
      </c>
      <c r="I77">
        <f t="shared" si="20"/>
        <v>0.57499999999999996</v>
      </c>
    </row>
    <row r="78" spans="1:9">
      <c r="A78">
        <v>2014</v>
      </c>
      <c r="B78">
        <v>6.4170114696025848E-2</v>
      </c>
      <c r="C78">
        <f t="shared" si="21"/>
        <v>-3.2307453453540802</v>
      </c>
      <c r="D78" s="1">
        <v>0.05</v>
      </c>
      <c r="E78">
        <f t="shared" si="22"/>
        <v>-0.16153726726770401</v>
      </c>
      <c r="F78">
        <f t="shared" si="23"/>
        <v>0.84599990397691727</v>
      </c>
      <c r="G78">
        <f t="shared" si="24"/>
        <v>0.48644994478672737</v>
      </c>
      <c r="I78">
        <f t="shared" si="20"/>
        <v>0.57499999999999996</v>
      </c>
    </row>
    <row r="79" spans="1:9">
      <c r="A79">
        <v>2015</v>
      </c>
      <c r="B79">
        <v>5.4046005010604858E-2</v>
      </c>
      <c r="C79">
        <f t="shared" si="21"/>
        <v>-4.2431563138961792</v>
      </c>
      <c r="D79" s="1">
        <v>0.05</v>
      </c>
      <c r="E79">
        <f t="shared" si="22"/>
        <v>-0.21215781569480896</v>
      </c>
      <c r="F79">
        <f t="shared" si="23"/>
        <v>0.79537935554981232</v>
      </c>
      <c r="G79">
        <f t="shared" si="24"/>
        <v>0.45734312944114203</v>
      </c>
      <c r="I79">
        <f t="shared" si="20"/>
        <v>0.57499999999999996</v>
      </c>
    </row>
    <row r="80" spans="1:9">
      <c r="A80">
        <v>2016</v>
      </c>
      <c r="B80">
        <v>4.8788096755743027E-2</v>
      </c>
      <c r="C80">
        <f t="shared" si="21"/>
        <v>-4.7689471393823624</v>
      </c>
      <c r="D80" s="1">
        <v>0.05</v>
      </c>
      <c r="E80">
        <f t="shared" si="22"/>
        <v>-0.23844735696911812</v>
      </c>
      <c r="F80">
        <f t="shared" si="23"/>
        <v>0.76908981427550316</v>
      </c>
      <c r="G80">
        <f t="shared" si="24"/>
        <v>0.44222664320841426</v>
      </c>
      <c r="I80">
        <f t="shared" si="20"/>
        <v>0.57499999999999996</v>
      </c>
    </row>
    <row r="81" spans="1:9">
      <c r="A81">
        <v>2017</v>
      </c>
      <c r="B81">
        <v>4.4422611594200134E-2</v>
      </c>
      <c r="C81">
        <f t="shared" si="21"/>
        <v>-5.2054956555366516</v>
      </c>
      <c r="D81" s="1">
        <v>0.05</v>
      </c>
      <c r="E81">
        <f t="shared" si="22"/>
        <v>-0.26027478277683258</v>
      </c>
      <c r="F81">
        <f t="shared" si="23"/>
        <v>0.7472623884677887</v>
      </c>
      <c r="G81">
        <f t="shared" si="24"/>
        <v>0.42967587336897844</v>
      </c>
      <c r="I81">
        <f t="shared" si="20"/>
        <v>0.57499999999999996</v>
      </c>
    </row>
    <row r="82" spans="1:9">
      <c r="A82">
        <v>2018</v>
      </c>
      <c r="B82">
        <v>3.9084307849407196E-2</v>
      </c>
      <c r="C82">
        <f t="shared" si="21"/>
        <v>-5.7393260300159454</v>
      </c>
      <c r="D82" s="1">
        <v>0.05</v>
      </c>
      <c r="E82">
        <f t="shared" si="22"/>
        <v>-0.28696630150079727</v>
      </c>
      <c r="F82">
        <f t="shared" si="23"/>
        <v>0.72057086974382401</v>
      </c>
      <c r="G82">
        <f t="shared" si="24"/>
        <v>0.41432825010269875</v>
      </c>
      <c r="I82">
        <f t="shared" si="20"/>
        <v>0.57499999999999996</v>
      </c>
    </row>
    <row r="83" spans="1:9">
      <c r="A83">
        <v>2019</v>
      </c>
      <c r="B83">
        <v>3.6883696913719177E-2</v>
      </c>
      <c r="C83">
        <f t="shared" si="21"/>
        <v>-5.9593871235847473</v>
      </c>
      <c r="D83" s="1">
        <v>0.05</v>
      </c>
      <c r="E83">
        <f t="shared" si="22"/>
        <v>-0.29796935617923737</v>
      </c>
      <c r="F83">
        <f t="shared" si="23"/>
        <v>0.70956781506538391</v>
      </c>
      <c r="G83">
        <f t="shared" si="24"/>
        <v>0.40800149366259569</v>
      </c>
      <c r="I83">
        <f t="shared" si="20"/>
        <v>0.57499999999999996</v>
      </c>
    </row>
    <row r="85" spans="1:9">
      <c r="A85" s="16" t="s">
        <v>42</v>
      </c>
      <c r="B85">
        <f>(I83-G83)/(I83-'Main result_3.30'!$C$11)</f>
        <v>0.79646388164751503</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f>$C$2</f>
        <v>0.57499999999999996</v>
      </c>
    </row>
    <row r="92" spans="1:9">
      <c r="A92">
        <v>2011</v>
      </c>
      <c r="B92">
        <v>9.0930424630641937E-2</v>
      </c>
      <c r="C92">
        <f>(B92-$B$10)*100</f>
        <v>-0.55471435189247131</v>
      </c>
      <c r="D92" s="1">
        <v>0.02</v>
      </c>
      <c r="E92">
        <f>D92*C92</f>
        <v>-1.1094287037849426E-2</v>
      </c>
      <c r="F92">
        <f>$F$10+E92</f>
        <v>0.99644288420677185</v>
      </c>
      <c r="G92">
        <f>F92*0.6</f>
        <v>0.59786573052406311</v>
      </c>
      <c r="I92">
        <f t="shared" ref="I92:I100" si="25">$C$2</f>
        <v>0.57499999999999996</v>
      </c>
    </row>
    <row r="93" spans="1:9">
      <c r="A93">
        <v>2012</v>
      </c>
      <c r="B93">
        <v>8.1808827817440033E-2</v>
      </c>
      <c r="C93">
        <f t="shared" ref="C93:C100" si="26">(B93-$B$10)*100</f>
        <v>-1.4668740332126617</v>
      </c>
      <c r="D93" s="1">
        <v>0.02</v>
      </c>
      <c r="E93">
        <f t="shared" ref="E93:E100" si="27">D93*C93</f>
        <v>-2.9337480664253235E-2</v>
      </c>
      <c r="F93">
        <f t="shared" ref="F93:F100" si="28">$F$10+E93</f>
        <v>0.97819969058036804</v>
      </c>
      <c r="G93">
        <f t="shared" ref="G93:G100" si="29">F93*0.6</f>
        <v>0.58691981434822083</v>
      </c>
      <c r="I93">
        <f t="shared" si="25"/>
        <v>0.57499999999999996</v>
      </c>
    </row>
    <row r="94" spans="1:9">
      <c r="A94">
        <v>2013</v>
      </c>
      <c r="B94">
        <v>7.4922449886798859E-2</v>
      </c>
      <c r="C94">
        <f t="shared" si="26"/>
        <v>-2.1555118262767792</v>
      </c>
      <c r="D94" s="1">
        <v>0.02</v>
      </c>
      <c r="E94">
        <f t="shared" si="27"/>
        <v>-4.3110236525535583E-2</v>
      </c>
      <c r="F94">
        <f t="shared" si="28"/>
        <v>0.96442693471908569</v>
      </c>
      <c r="G94">
        <f t="shared" si="29"/>
        <v>0.57865616083145144</v>
      </c>
      <c r="I94">
        <f t="shared" si="25"/>
        <v>0.57499999999999996</v>
      </c>
    </row>
    <row r="95" spans="1:9">
      <c r="A95">
        <v>2014</v>
      </c>
      <c r="B95">
        <v>6.4170114696025848E-2</v>
      </c>
      <c r="C95">
        <f t="shared" si="26"/>
        <v>-3.2307453453540802</v>
      </c>
      <c r="D95" s="1">
        <v>0.02</v>
      </c>
      <c r="E95">
        <f t="shared" si="27"/>
        <v>-6.4614906907081604E-2</v>
      </c>
      <c r="F95">
        <f t="shared" si="28"/>
        <v>0.94292226433753967</v>
      </c>
      <c r="G95">
        <f t="shared" si="29"/>
        <v>0.56575335860252374</v>
      </c>
      <c r="I95">
        <f t="shared" si="25"/>
        <v>0.57499999999999996</v>
      </c>
    </row>
    <row r="96" spans="1:9">
      <c r="A96">
        <v>2015</v>
      </c>
      <c r="B96">
        <v>5.4046005010604858E-2</v>
      </c>
      <c r="C96">
        <f t="shared" si="26"/>
        <v>-4.2431563138961792</v>
      </c>
      <c r="D96" s="1">
        <v>0.02</v>
      </c>
      <c r="E96">
        <f t="shared" si="27"/>
        <v>-8.4863126277923584E-2</v>
      </c>
      <c r="F96">
        <f t="shared" si="28"/>
        <v>0.92267404496669769</v>
      </c>
      <c r="G96">
        <f t="shared" si="29"/>
        <v>0.55360442698001855</v>
      </c>
      <c r="I96">
        <f t="shared" si="25"/>
        <v>0.57499999999999996</v>
      </c>
    </row>
    <row r="97" spans="1:9">
      <c r="A97">
        <v>2016</v>
      </c>
      <c r="B97">
        <v>4.8788096755743027E-2</v>
      </c>
      <c r="C97">
        <f t="shared" si="26"/>
        <v>-4.7689471393823624</v>
      </c>
      <c r="D97" s="1">
        <v>0.02</v>
      </c>
      <c r="E97">
        <f t="shared" si="27"/>
        <v>-9.5378942787647247E-2</v>
      </c>
      <c r="F97">
        <f t="shared" si="28"/>
        <v>0.91215822845697403</v>
      </c>
      <c r="G97">
        <f t="shared" si="29"/>
        <v>0.54729493707418442</v>
      </c>
      <c r="I97">
        <f t="shared" si="25"/>
        <v>0.57499999999999996</v>
      </c>
    </row>
    <row r="98" spans="1:9">
      <c r="A98">
        <v>2017</v>
      </c>
      <c r="B98">
        <v>4.4422611594200134E-2</v>
      </c>
      <c r="C98">
        <f t="shared" si="26"/>
        <v>-5.2054956555366516</v>
      </c>
      <c r="D98" s="1">
        <v>0.02</v>
      </c>
      <c r="E98">
        <f t="shared" si="27"/>
        <v>-0.10410991311073303</v>
      </c>
      <c r="F98">
        <f t="shared" si="28"/>
        <v>0.90342725813388824</v>
      </c>
      <c r="G98">
        <f t="shared" si="29"/>
        <v>0.54205635488033288</v>
      </c>
      <c r="I98">
        <f t="shared" si="25"/>
        <v>0.57499999999999996</v>
      </c>
    </row>
    <row r="99" spans="1:9">
      <c r="A99">
        <v>2018</v>
      </c>
      <c r="B99">
        <v>3.9084307849407196E-2</v>
      </c>
      <c r="C99">
        <f t="shared" si="26"/>
        <v>-5.7393260300159454</v>
      </c>
      <c r="D99" s="1">
        <v>0.02</v>
      </c>
      <c r="E99">
        <f t="shared" si="27"/>
        <v>-0.11478652060031891</v>
      </c>
      <c r="F99">
        <f t="shared" si="28"/>
        <v>0.89275065064430237</v>
      </c>
      <c r="G99">
        <f t="shared" si="29"/>
        <v>0.53565039038658135</v>
      </c>
      <c r="I99">
        <f t="shared" si="25"/>
        <v>0.57499999999999996</v>
      </c>
    </row>
    <row r="100" spans="1:9">
      <c r="A100">
        <v>2019</v>
      </c>
      <c r="B100">
        <v>3.6883696913719177E-2</v>
      </c>
      <c r="C100">
        <f t="shared" si="26"/>
        <v>-5.9593871235847473</v>
      </c>
      <c r="D100" s="1">
        <v>0.02</v>
      </c>
      <c r="E100">
        <f t="shared" si="27"/>
        <v>-0.11918774247169495</v>
      </c>
      <c r="F100">
        <f t="shared" si="28"/>
        <v>0.88834942877292633</v>
      </c>
      <c r="G100">
        <f t="shared" si="29"/>
        <v>0.53300965726375582</v>
      </c>
      <c r="I100">
        <f t="shared" si="25"/>
        <v>0.57499999999999996</v>
      </c>
    </row>
    <row r="102" spans="1:9">
      <c r="A102" s="16" t="s">
        <v>42</v>
      </c>
      <c r="B102">
        <f>(I100-G100)/(I100-'Main result_3.30'!$C$11)</f>
        <v>0.20026401493584983</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f>$C$2</f>
        <v>0.57499999999999996</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f t="shared" ref="I108:I116" si="30">$C$2</f>
        <v>0.57499999999999996</v>
      </c>
    </row>
    <row r="109" spans="1:9">
      <c r="A109">
        <v>2012</v>
      </c>
      <c r="B109">
        <v>8.1808827817440033E-2</v>
      </c>
      <c r="C109">
        <f t="shared" ref="C109:C116" si="31">(B109-$B$10)*100</f>
        <v>-1.4668740332126617</v>
      </c>
      <c r="D109" s="1">
        <v>3.6999999999999998E-2</v>
      </c>
      <c r="E109">
        <f t="shared" ref="E109:E116" si="32">D109*C109</f>
        <v>-5.4274339228868484E-2</v>
      </c>
      <c r="F109">
        <f t="shared" ref="F109:F116" si="33">$F$10+E109</f>
        <v>0.95326283201575279</v>
      </c>
      <c r="G109">
        <f t="shared" ref="G109:G116" si="34">F109*0.6</f>
        <v>0.57195769920945161</v>
      </c>
      <c r="I109">
        <f t="shared" si="30"/>
        <v>0.57499999999999996</v>
      </c>
    </row>
    <row r="110" spans="1:9">
      <c r="A110">
        <v>2013</v>
      </c>
      <c r="B110">
        <v>7.4922449886798859E-2</v>
      </c>
      <c r="C110">
        <f t="shared" si="31"/>
        <v>-2.1555118262767792</v>
      </c>
      <c r="D110" s="1">
        <v>3.6999999999999998E-2</v>
      </c>
      <c r="E110">
        <f t="shared" si="32"/>
        <v>-7.9753937572240821E-2</v>
      </c>
      <c r="F110">
        <f t="shared" si="33"/>
        <v>0.92778323367238047</v>
      </c>
      <c r="G110">
        <f t="shared" si="34"/>
        <v>0.5566699402034283</v>
      </c>
      <c r="I110">
        <f t="shared" si="30"/>
        <v>0.57499999999999996</v>
      </c>
    </row>
    <row r="111" spans="1:9">
      <c r="A111">
        <v>2014</v>
      </c>
      <c r="B111">
        <v>6.4170114696025848E-2</v>
      </c>
      <c r="C111">
        <f t="shared" si="31"/>
        <v>-3.2307453453540802</v>
      </c>
      <c r="D111" s="1">
        <v>3.6999999999999998E-2</v>
      </c>
      <c r="E111">
        <f t="shared" si="32"/>
        <v>-0.11953757777810096</v>
      </c>
      <c r="F111">
        <f t="shared" si="33"/>
        <v>0.88799959346652035</v>
      </c>
      <c r="G111">
        <f t="shared" si="34"/>
        <v>0.53279975607991215</v>
      </c>
      <c r="I111">
        <f t="shared" si="30"/>
        <v>0.57499999999999996</v>
      </c>
    </row>
    <row r="112" spans="1:9">
      <c r="A112">
        <v>2015</v>
      </c>
      <c r="B112">
        <v>5.4046005010604858E-2</v>
      </c>
      <c r="C112">
        <f t="shared" si="31"/>
        <v>-4.2431563138961792</v>
      </c>
      <c r="D112" s="1">
        <v>3.6999999999999998E-2</v>
      </c>
      <c r="E112">
        <f t="shared" si="32"/>
        <v>-0.15699678361415861</v>
      </c>
      <c r="F112">
        <f t="shared" si="33"/>
        <v>0.85054038763046269</v>
      </c>
      <c r="G112">
        <f t="shared" si="34"/>
        <v>0.51032423257827764</v>
      </c>
      <c r="I112">
        <f t="shared" si="30"/>
        <v>0.57499999999999996</v>
      </c>
    </row>
    <row r="113" spans="1:9">
      <c r="A113">
        <v>2016</v>
      </c>
      <c r="B113">
        <v>4.8788096755743027E-2</v>
      </c>
      <c r="C113">
        <f t="shared" si="31"/>
        <v>-4.7689471393823624</v>
      </c>
      <c r="D113" s="1">
        <v>3.6999999999999998E-2</v>
      </c>
      <c r="E113">
        <f t="shared" si="32"/>
        <v>-0.17645104415714741</v>
      </c>
      <c r="F113">
        <f t="shared" si="33"/>
        <v>0.83108612708747387</v>
      </c>
      <c r="G113">
        <f t="shared" si="34"/>
        <v>0.4986516762524843</v>
      </c>
      <c r="I113">
        <f t="shared" si="30"/>
        <v>0.57499999999999996</v>
      </c>
    </row>
    <row r="114" spans="1:9">
      <c r="A114">
        <v>2017</v>
      </c>
      <c r="B114">
        <v>4.4422611594200134E-2</v>
      </c>
      <c r="C114">
        <f t="shared" si="31"/>
        <v>-5.2054956555366516</v>
      </c>
      <c r="D114" s="1">
        <v>3.6999999999999998E-2</v>
      </c>
      <c r="E114">
        <f t="shared" si="32"/>
        <v>-0.19260333925485609</v>
      </c>
      <c r="F114">
        <f t="shared" si="33"/>
        <v>0.81493383198976521</v>
      </c>
      <c r="G114">
        <f t="shared" si="34"/>
        <v>0.48896029919385908</v>
      </c>
      <c r="I114">
        <f t="shared" si="30"/>
        <v>0.57499999999999996</v>
      </c>
    </row>
    <row r="115" spans="1:9">
      <c r="A115">
        <v>2018</v>
      </c>
      <c r="B115">
        <v>3.9084307849407196E-2</v>
      </c>
      <c r="C115">
        <f t="shared" si="31"/>
        <v>-5.7393260300159454</v>
      </c>
      <c r="D115" s="1">
        <v>3.6999999999999998E-2</v>
      </c>
      <c r="E115">
        <f t="shared" si="32"/>
        <v>-0.21235506311058996</v>
      </c>
      <c r="F115">
        <f t="shared" si="33"/>
        <v>0.79518210813403134</v>
      </c>
      <c r="G115">
        <f t="shared" si="34"/>
        <v>0.47710926488041877</v>
      </c>
      <c r="I115">
        <f t="shared" si="30"/>
        <v>0.57499999999999996</v>
      </c>
    </row>
    <row r="116" spans="1:9">
      <c r="A116">
        <v>2019</v>
      </c>
      <c r="B116">
        <v>3.6883696913719177E-2</v>
      </c>
      <c r="C116">
        <f t="shared" si="31"/>
        <v>-5.9593871235847473</v>
      </c>
      <c r="D116" s="1">
        <v>3.6999999999999998E-2</v>
      </c>
      <c r="E116">
        <f t="shared" si="32"/>
        <v>-0.22049732357263563</v>
      </c>
      <c r="F116">
        <f t="shared" si="33"/>
        <v>0.78703984767198565</v>
      </c>
      <c r="G116">
        <f t="shared" si="34"/>
        <v>0.47222390860319136</v>
      </c>
      <c r="I116">
        <f t="shared" si="30"/>
        <v>0.57499999999999996</v>
      </c>
    </row>
    <row r="118" spans="1:9">
      <c r="A118" s="16" t="s">
        <v>42</v>
      </c>
      <c r="B118">
        <f>(I116-G116)/(I116-'Main result_3.30'!$C$11)</f>
        <v>0.49016872359970054</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f>$C$2</f>
        <v>0.57499999999999996</v>
      </c>
    </row>
    <row r="124" spans="1:9">
      <c r="A124">
        <v>2011</v>
      </c>
      <c r="B124">
        <v>9.0930424630641937E-2</v>
      </c>
      <c r="C124">
        <f>(B124-$B$10)*100</f>
        <v>-0.55471435189247131</v>
      </c>
      <c r="D124" s="1">
        <v>0.05</v>
      </c>
      <c r="E124">
        <f>D124*C124</f>
        <v>-2.7735717594623566E-2</v>
      </c>
      <c r="F124">
        <f>$F$10+E124</f>
        <v>0.97980145364999771</v>
      </c>
      <c r="G124">
        <f>F124*0.6</f>
        <v>0.58788087218999863</v>
      </c>
      <c r="I124">
        <f t="shared" ref="I124:I132" si="35">$C$2</f>
        <v>0.57499999999999996</v>
      </c>
    </row>
    <row r="125" spans="1:9">
      <c r="A125">
        <v>2012</v>
      </c>
      <c r="B125">
        <v>8.1808827817440033E-2</v>
      </c>
      <c r="C125">
        <f t="shared" ref="C125:C132" si="36">(B125-$B$10)*100</f>
        <v>-1.4668740332126617</v>
      </c>
      <c r="D125" s="1">
        <v>0.05</v>
      </c>
      <c r="E125">
        <f t="shared" ref="E125:E132" si="37">D125*C125</f>
        <v>-7.3343701660633087E-2</v>
      </c>
      <c r="F125">
        <f t="shared" ref="F125:F132" si="38">$F$10+E125</f>
        <v>0.93419346958398819</v>
      </c>
      <c r="G125">
        <f t="shared" ref="G125:G132" si="39">F125*0.6</f>
        <v>0.56051608175039291</v>
      </c>
      <c r="I125">
        <f t="shared" si="35"/>
        <v>0.57499999999999996</v>
      </c>
    </row>
    <row r="126" spans="1:9">
      <c r="A126">
        <v>2013</v>
      </c>
      <c r="B126">
        <v>7.4922449886798859E-2</v>
      </c>
      <c r="C126">
        <f t="shared" si="36"/>
        <v>-2.1555118262767792</v>
      </c>
      <c r="D126" s="1">
        <v>0.05</v>
      </c>
      <c r="E126">
        <f t="shared" si="37"/>
        <v>-0.10777559131383896</v>
      </c>
      <c r="F126">
        <f t="shared" si="38"/>
        <v>0.89976157993078232</v>
      </c>
      <c r="G126">
        <f t="shared" si="39"/>
        <v>0.53985694795846939</v>
      </c>
      <c r="I126">
        <f t="shared" si="35"/>
        <v>0.57499999999999996</v>
      </c>
    </row>
    <row r="127" spans="1:9">
      <c r="A127">
        <v>2014</v>
      </c>
      <c r="B127">
        <v>6.4170114696025848E-2</v>
      </c>
      <c r="C127">
        <f t="shared" si="36"/>
        <v>-3.2307453453540802</v>
      </c>
      <c r="D127" s="1">
        <v>0.05</v>
      </c>
      <c r="E127">
        <f t="shared" si="37"/>
        <v>-0.16153726726770401</v>
      </c>
      <c r="F127">
        <f t="shared" si="38"/>
        <v>0.84599990397691727</v>
      </c>
      <c r="G127">
        <f t="shared" si="39"/>
        <v>0.50759994238615036</v>
      </c>
      <c r="I127">
        <f t="shared" si="35"/>
        <v>0.57499999999999996</v>
      </c>
    </row>
    <row r="128" spans="1:9">
      <c r="A128">
        <v>2015</v>
      </c>
      <c r="B128">
        <v>5.4046005010604858E-2</v>
      </c>
      <c r="C128">
        <f t="shared" si="36"/>
        <v>-4.2431563138961792</v>
      </c>
      <c r="D128" s="1">
        <v>0.05</v>
      </c>
      <c r="E128">
        <f t="shared" si="37"/>
        <v>-0.21215781569480896</v>
      </c>
      <c r="F128">
        <f t="shared" si="38"/>
        <v>0.79537935554981232</v>
      </c>
      <c r="G128">
        <f t="shared" si="39"/>
        <v>0.47722761332988739</v>
      </c>
      <c r="I128">
        <f t="shared" si="35"/>
        <v>0.57499999999999996</v>
      </c>
    </row>
    <row r="129" spans="1:9">
      <c r="A129">
        <v>2016</v>
      </c>
      <c r="B129">
        <v>4.8788096755743027E-2</v>
      </c>
      <c r="C129">
        <f t="shared" si="36"/>
        <v>-4.7689471393823624</v>
      </c>
      <c r="D129" s="1">
        <v>0.05</v>
      </c>
      <c r="E129">
        <f t="shared" si="37"/>
        <v>-0.23844735696911812</v>
      </c>
      <c r="F129">
        <f t="shared" si="38"/>
        <v>0.76908981427550316</v>
      </c>
      <c r="G129">
        <f t="shared" si="39"/>
        <v>0.4614538885653019</v>
      </c>
      <c r="I129">
        <f t="shared" si="35"/>
        <v>0.57499999999999996</v>
      </c>
    </row>
    <row r="130" spans="1:9">
      <c r="A130">
        <v>2017</v>
      </c>
      <c r="B130">
        <v>4.4422611594200134E-2</v>
      </c>
      <c r="C130">
        <f t="shared" si="36"/>
        <v>-5.2054956555366516</v>
      </c>
      <c r="D130" s="1">
        <v>0.05</v>
      </c>
      <c r="E130">
        <f t="shared" si="37"/>
        <v>-0.26027478277683258</v>
      </c>
      <c r="F130">
        <f t="shared" si="38"/>
        <v>0.7472623884677887</v>
      </c>
      <c r="G130">
        <f t="shared" si="39"/>
        <v>0.44835743308067322</v>
      </c>
      <c r="I130">
        <f t="shared" si="35"/>
        <v>0.57499999999999996</v>
      </c>
    </row>
    <row r="131" spans="1:9">
      <c r="A131">
        <v>2018</v>
      </c>
      <c r="B131">
        <v>3.9084307849407196E-2</v>
      </c>
      <c r="C131">
        <f t="shared" si="36"/>
        <v>-5.7393260300159454</v>
      </c>
      <c r="D131" s="1">
        <v>0.05</v>
      </c>
      <c r="E131">
        <f t="shared" si="37"/>
        <v>-0.28696630150079727</v>
      </c>
      <c r="F131">
        <f t="shared" si="38"/>
        <v>0.72057086974382401</v>
      </c>
      <c r="G131">
        <f t="shared" si="39"/>
        <v>0.4323425218462944</v>
      </c>
      <c r="I131">
        <f t="shared" si="35"/>
        <v>0.57499999999999996</v>
      </c>
    </row>
    <row r="132" spans="1:9">
      <c r="A132">
        <v>2019</v>
      </c>
      <c r="B132">
        <v>3.6883696913719177E-2</v>
      </c>
      <c r="C132">
        <f t="shared" si="36"/>
        <v>-5.9593871235847473</v>
      </c>
      <c r="D132" s="1">
        <v>0.05</v>
      </c>
      <c r="E132">
        <f t="shared" si="37"/>
        <v>-0.29796935617923737</v>
      </c>
      <c r="F132">
        <f t="shared" si="38"/>
        <v>0.70956781506538391</v>
      </c>
      <c r="G132">
        <f t="shared" si="39"/>
        <v>0.42574068903923035</v>
      </c>
      <c r="I132">
        <f t="shared" si="35"/>
        <v>0.57499999999999996</v>
      </c>
    </row>
    <row r="134" spans="1:9">
      <c r="A134" s="16" t="s">
        <v>42</v>
      </c>
      <c r="B134">
        <f>(I132-G132)/(I132-'Main result_3.30'!$C$11)</f>
        <v>0.71186055963676265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f>$C$2</f>
        <v>0.57499999999999996</v>
      </c>
    </row>
    <row r="141" spans="1:9">
      <c r="A141">
        <v>2011</v>
      </c>
      <c r="B141">
        <v>9.0930424630641937E-2</v>
      </c>
      <c r="C141">
        <f>(B141-$B$10)*100</f>
        <v>-0.55471435189247131</v>
      </c>
      <c r="D141">
        <v>2.5000000000000001E-2</v>
      </c>
      <c r="E141">
        <f>C141*(0.025)</f>
        <v>-1.3867858797311783E-2</v>
      </c>
      <c r="F141">
        <f>$F$140*(1+E141)</f>
        <v>0.57138039824968456</v>
      </c>
      <c r="I141">
        <f t="shared" ref="I141:I149" si="40">$C$2</f>
        <v>0.57499999999999996</v>
      </c>
    </row>
    <row r="142" spans="1:9">
      <c r="A142">
        <v>2012</v>
      </c>
      <c r="B142">
        <v>8.1808827817440033E-2</v>
      </c>
      <c r="C142">
        <f t="shared" ref="C142:C149" si="41">(B142-$B$10)*100</f>
        <v>-1.4668740332126617</v>
      </c>
      <c r="D142">
        <v>2.5000000000000001E-2</v>
      </c>
      <c r="E142">
        <f t="shared" ref="E142:E149" si="42">C142*(0.025)</f>
        <v>-3.6671850830316544E-2</v>
      </c>
      <c r="F142">
        <f t="shared" ref="F142:F149" si="43">$F$140*(1+E142)</f>
        <v>0.5581674083215703</v>
      </c>
      <c r="I142">
        <f t="shared" si="40"/>
        <v>0.57499999999999996</v>
      </c>
    </row>
    <row r="143" spans="1:9">
      <c r="A143">
        <v>2013</v>
      </c>
      <c r="B143">
        <v>7.4922449886798859E-2</v>
      </c>
      <c r="C143">
        <f t="shared" si="41"/>
        <v>-2.1555118262767792</v>
      </c>
      <c r="D143">
        <v>2.5000000000000001E-2</v>
      </c>
      <c r="E143">
        <f t="shared" si="42"/>
        <v>-5.3887795656919479E-2</v>
      </c>
      <c r="F143">
        <f t="shared" si="43"/>
        <v>0.54819222041290727</v>
      </c>
      <c r="I143">
        <f t="shared" si="40"/>
        <v>0.57499999999999996</v>
      </c>
    </row>
    <row r="144" spans="1:9">
      <c r="A144">
        <v>2014</v>
      </c>
      <c r="B144">
        <v>6.4170114696025848E-2</v>
      </c>
      <c r="C144">
        <f t="shared" si="41"/>
        <v>-3.2307453453540802</v>
      </c>
      <c r="D144">
        <v>2.5000000000000001E-2</v>
      </c>
      <c r="E144">
        <f t="shared" si="42"/>
        <v>-8.0768633633852005E-2</v>
      </c>
      <c r="F144">
        <f t="shared" si="43"/>
        <v>0.53261704213120886</v>
      </c>
      <c r="I144">
        <f t="shared" si="40"/>
        <v>0.57499999999999996</v>
      </c>
    </row>
    <row r="145" spans="1:9">
      <c r="A145">
        <v>2015</v>
      </c>
      <c r="B145">
        <v>5.4046005010604858E-2</v>
      </c>
      <c r="C145">
        <f t="shared" si="41"/>
        <v>-4.2431563138961792</v>
      </c>
      <c r="D145">
        <v>2.5000000000000001E-2</v>
      </c>
      <c r="E145">
        <f t="shared" si="42"/>
        <v>-0.10607890784740448</v>
      </c>
      <c r="F145">
        <f t="shared" si="43"/>
        <v>0.51795187307758617</v>
      </c>
      <c r="I145">
        <f t="shared" si="40"/>
        <v>0.57499999999999996</v>
      </c>
    </row>
    <row r="146" spans="1:9">
      <c r="A146">
        <v>2016</v>
      </c>
      <c r="B146">
        <v>4.8788096755743027E-2</v>
      </c>
      <c r="C146">
        <f t="shared" si="41"/>
        <v>-4.7689471393823624</v>
      </c>
      <c r="D146">
        <v>2.5000000000000001E-2</v>
      </c>
      <c r="E146">
        <f t="shared" si="42"/>
        <v>-0.11922367848455906</v>
      </c>
      <c r="F146">
        <f t="shared" si="43"/>
        <v>0.51033558721918371</v>
      </c>
      <c r="I146">
        <f t="shared" si="40"/>
        <v>0.57499999999999996</v>
      </c>
    </row>
    <row r="147" spans="1:9">
      <c r="A147">
        <v>2017</v>
      </c>
      <c r="B147">
        <v>4.4422611594200134E-2</v>
      </c>
      <c r="C147">
        <f t="shared" si="41"/>
        <v>-5.2054956555366516</v>
      </c>
      <c r="D147">
        <v>2.5000000000000001E-2</v>
      </c>
      <c r="E147">
        <f t="shared" si="42"/>
        <v>-0.13013739138841629</v>
      </c>
      <c r="F147">
        <f t="shared" si="43"/>
        <v>0.50401201113354532</v>
      </c>
      <c r="I147">
        <f t="shared" si="40"/>
        <v>0.57499999999999996</v>
      </c>
    </row>
    <row r="148" spans="1:9">
      <c r="A148">
        <v>2018</v>
      </c>
      <c r="B148">
        <v>3.9084307849407196E-2</v>
      </c>
      <c r="C148">
        <f t="shared" si="41"/>
        <v>-5.7393260300159454</v>
      </c>
      <c r="D148">
        <v>2.5000000000000001E-2</v>
      </c>
      <c r="E148">
        <f t="shared" si="42"/>
        <v>-0.14348315075039864</v>
      </c>
      <c r="F148">
        <f t="shared" si="43"/>
        <v>0.4962792692619602</v>
      </c>
      <c r="I148">
        <f t="shared" si="40"/>
        <v>0.57499999999999996</v>
      </c>
    </row>
    <row r="149" spans="1:9">
      <c r="A149">
        <v>2019</v>
      </c>
      <c r="B149">
        <v>3.6883696913719177E-2</v>
      </c>
      <c r="C149">
        <f t="shared" si="41"/>
        <v>-5.9593871235847473</v>
      </c>
      <c r="D149">
        <v>2.5000000000000001E-2</v>
      </c>
      <c r="E149">
        <f t="shared" si="42"/>
        <v>-0.14898467808961868</v>
      </c>
      <c r="F149">
        <f t="shared" si="43"/>
        <v>0.49309159820782411</v>
      </c>
      <c r="I149">
        <f t="shared" si="40"/>
        <v>0.57499999999999996</v>
      </c>
    </row>
    <row r="151" spans="1:9">
      <c r="A151" s="16" t="s">
        <v>42</v>
      </c>
      <c r="B151">
        <f>(I149-F149)/(I149-'Main result_3.30'!$C$11)</f>
        <v>0.39064471330740802</v>
      </c>
    </row>
    <row r="152" spans="1:9">
      <c r="A152" s="16" t="s">
        <v>58</v>
      </c>
      <c r="B152">
        <f>'Main result_3.30'!$D$36</f>
        <v>5.5606871890497775E-2</v>
      </c>
    </row>
    <row r="153" spans="1:9">
      <c r="A153" s="16" t="s">
        <v>43</v>
      </c>
      <c r="B153">
        <f>1-SUM(B151:B152)</f>
        <v>0.55374841480209414</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F79B-778C-4E49-9CB6-DB74EED33FEE}">
  <dimension ref="A1:P54"/>
  <sheetViews>
    <sheetView tabSelected="1" zoomScale="125" zoomScaleNormal="125" workbookViewId="0"/>
  </sheetViews>
  <sheetFormatPr baseColWidth="10" defaultColWidth="9.1640625" defaultRowHeight="16"/>
  <cols>
    <col min="1" max="1" width="9.1640625" style="64"/>
    <col min="2" max="2" width="18.5" style="65" customWidth="1"/>
    <col min="3" max="16384" width="9.1640625" style="58"/>
  </cols>
  <sheetData>
    <row r="1" spans="1:16">
      <c r="A1" s="52" t="s">
        <v>78</v>
      </c>
    </row>
    <row r="2" spans="1:16">
      <c r="E2" s="30"/>
    </row>
    <row r="10" spans="1:16">
      <c r="P10" s="30"/>
    </row>
    <row r="19" spans="1:5">
      <c r="E19" s="59"/>
    </row>
    <row r="20" spans="1:5">
      <c r="A20" s="71" t="s">
        <v>79</v>
      </c>
      <c r="E20" s="31"/>
    </row>
    <row r="21" spans="1:5">
      <c r="A21" s="31" t="s">
        <v>66</v>
      </c>
    </row>
    <row r="22" spans="1:5">
      <c r="A22" s="31"/>
    </row>
    <row r="24" spans="1:5">
      <c r="A24" s="69" t="s">
        <v>59</v>
      </c>
      <c r="B24" s="70" t="s">
        <v>77</v>
      </c>
    </row>
    <row r="25" spans="1:5">
      <c r="A25" s="66">
        <v>1990</v>
      </c>
      <c r="B25" s="67">
        <v>3011294</v>
      </c>
    </row>
    <row r="26" spans="1:5">
      <c r="A26" s="66">
        <v>1991</v>
      </c>
      <c r="B26" s="67">
        <v>3194938</v>
      </c>
    </row>
    <row r="27" spans="1:5">
      <c r="A27" s="66">
        <v>1992</v>
      </c>
      <c r="B27" s="67">
        <v>3467783</v>
      </c>
    </row>
    <row r="28" spans="1:5">
      <c r="A28" s="66">
        <v>1993</v>
      </c>
      <c r="B28" s="67">
        <v>3725966</v>
      </c>
    </row>
    <row r="29" spans="1:5">
      <c r="A29" s="66">
        <v>1994</v>
      </c>
      <c r="B29" s="67">
        <v>3962954</v>
      </c>
    </row>
    <row r="30" spans="1:5">
      <c r="A30" s="66">
        <v>1995</v>
      </c>
      <c r="B30" s="67">
        <v>4185263</v>
      </c>
    </row>
    <row r="31" spans="1:5">
      <c r="A31" s="66">
        <v>1996</v>
      </c>
      <c r="B31" s="67">
        <v>4385623</v>
      </c>
    </row>
    <row r="32" spans="1:5">
      <c r="A32" s="66">
        <v>1997</v>
      </c>
      <c r="B32" s="67">
        <v>4508134</v>
      </c>
    </row>
    <row r="33" spans="1:2">
      <c r="A33" s="66">
        <v>1998</v>
      </c>
      <c r="B33" s="67">
        <v>4698319</v>
      </c>
    </row>
    <row r="34" spans="1:2">
      <c r="A34" s="66">
        <v>1999</v>
      </c>
      <c r="B34" s="67">
        <v>4879455</v>
      </c>
    </row>
    <row r="35" spans="1:2">
      <c r="A35" s="66">
        <v>2000</v>
      </c>
      <c r="B35" s="67">
        <v>5042333</v>
      </c>
    </row>
    <row r="36" spans="1:2">
      <c r="A36" s="66">
        <v>2001</v>
      </c>
      <c r="B36" s="67">
        <v>5268039</v>
      </c>
    </row>
    <row r="37" spans="1:2">
      <c r="A37" s="66">
        <v>2002</v>
      </c>
      <c r="B37" s="67">
        <v>5539597</v>
      </c>
    </row>
    <row r="38" spans="1:2">
      <c r="A38" s="66">
        <v>2003</v>
      </c>
      <c r="B38" s="67">
        <v>5868541</v>
      </c>
    </row>
    <row r="39" spans="1:2">
      <c r="A39" s="66">
        <v>2004</v>
      </c>
      <c r="B39" s="67">
        <v>6197385</v>
      </c>
    </row>
    <row r="40" spans="1:2">
      <c r="A40" s="66">
        <v>2005</v>
      </c>
      <c r="B40" s="67">
        <v>6519001</v>
      </c>
    </row>
    <row r="41" spans="1:2">
      <c r="A41" s="66">
        <v>2006</v>
      </c>
      <c r="B41" s="67">
        <v>6806918</v>
      </c>
    </row>
    <row r="42" spans="1:2">
      <c r="A42" s="66">
        <v>2007</v>
      </c>
      <c r="B42" s="67">
        <v>7098723</v>
      </c>
    </row>
    <row r="43" spans="1:2">
      <c r="A43" s="66">
        <v>2008</v>
      </c>
      <c r="B43" s="67">
        <v>7426691</v>
      </c>
    </row>
    <row r="44" spans="1:2">
      <c r="A44" s="66">
        <v>2009</v>
      </c>
      <c r="B44" s="67">
        <v>7788013</v>
      </c>
    </row>
    <row r="45" spans="1:2">
      <c r="A45" s="66">
        <v>2010</v>
      </c>
      <c r="B45" s="67">
        <v>8203951</v>
      </c>
    </row>
    <row r="46" spans="1:2">
      <c r="A46" s="66">
        <v>2011</v>
      </c>
      <c r="B46" s="67">
        <v>8575544</v>
      </c>
    </row>
    <row r="47" spans="1:2">
      <c r="A47" s="66">
        <v>2012</v>
      </c>
      <c r="B47" s="67">
        <v>8826591</v>
      </c>
    </row>
    <row r="48" spans="1:2">
      <c r="A48" s="66">
        <v>2013</v>
      </c>
      <c r="B48" s="67">
        <v>8940950</v>
      </c>
    </row>
    <row r="49" spans="1:2">
      <c r="A49" s="66">
        <v>2014</v>
      </c>
      <c r="B49" s="67">
        <v>8954518</v>
      </c>
    </row>
    <row r="50" spans="1:2">
      <c r="A50" s="66">
        <v>2015</v>
      </c>
      <c r="B50" s="67">
        <v>8909430</v>
      </c>
    </row>
    <row r="51" spans="1:2">
      <c r="A51" s="66">
        <v>2016</v>
      </c>
      <c r="B51" s="67">
        <v>8808736</v>
      </c>
    </row>
    <row r="52" spans="1:2">
      <c r="A52" s="66">
        <v>2017</v>
      </c>
      <c r="B52" s="67">
        <v>8695475</v>
      </c>
    </row>
    <row r="53" spans="1:2">
      <c r="A53" s="66">
        <v>2018</v>
      </c>
      <c r="B53" s="67">
        <v>8537332</v>
      </c>
    </row>
    <row r="54" spans="1:2">
      <c r="A54" s="35">
        <v>2019</v>
      </c>
      <c r="B54" s="68">
        <v>8378374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DB80-8433-1847-BDB1-C919599706BA}">
  <dimension ref="A1:AC54"/>
  <sheetViews>
    <sheetView zoomScale="125" zoomScaleNormal="125" workbookViewId="0"/>
  </sheetViews>
  <sheetFormatPr baseColWidth="10" defaultColWidth="9.1640625" defaultRowHeight="16"/>
  <cols>
    <col min="1" max="1" width="9.1640625" style="30"/>
    <col min="2" max="2" width="12" style="34" bestFit="1" customWidth="1"/>
    <col min="3" max="3" width="14.5" style="34" bestFit="1" customWidth="1"/>
    <col min="4" max="4" width="12.5" style="34" customWidth="1"/>
    <col min="5" max="5" width="13.83203125" style="34" bestFit="1" customWidth="1"/>
    <col min="6" max="16384" width="9.1640625" style="30"/>
  </cols>
  <sheetData>
    <row r="1" spans="1:29">
      <c r="A1" s="36" t="s">
        <v>76</v>
      </c>
    </row>
    <row r="5" spans="1:29">
      <c r="X5" s="46"/>
      <c r="Y5" s="46"/>
      <c r="Z5" s="46"/>
      <c r="AA5" s="46"/>
      <c r="AB5" s="46"/>
      <c r="AC5" s="46"/>
    </row>
    <row r="6" spans="1:29">
      <c r="X6" s="46"/>
      <c r="Y6" s="46"/>
      <c r="Z6" s="46"/>
      <c r="AA6" s="46"/>
      <c r="AB6" s="46"/>
      <c r="AC6" s="46"/>
    </row>
    <row r="7" spans="1:29">
      <c r="X7" s="46"/>
      <c r="Y7" s="46"/>
      <c r="Z7" s="46"/>
      <c r="AA7" s="46"/>
      <c r="AB7" s="46"/>
      <c r="AC7" s="46"/>
    </row>
    <row r="8" spans="1:29">
      <c r="X8" s="46"/>
      <c r="Y8" s="46"/>
      <c r="Z8" s="46"/>
      <c r="AB8" s="46"/>
      <c r="AC8" s="46"/>
    </row>
    <row r="9" spans="1:29" ht="17" customHeight="1">
      <c r="X9" s="46"/>
      <c r="Y9" s="46"/>
      <c r="Z9" s="46"/>
      <c r="AA9" s="46"/>
      <c r="AB9" s="46"/>
      <c r="AC9" s="46"/>
    </row>
    <row r="10" spans="1:29">
      <c r="X10" s="46"/>
      <c r="Y10" s="46"/>
      <c r="Z10" s="46"/>
      <c r="AA10" s="46"/>
      <c r="AB10" s="46"/>
      <c r="AC10" s="46"/>
    </row>
    <row r="11" spans="1:29">
      <c r="X11" s="46"/>
      <c r="Y11" s="46"/>
      <c r="Z11" s="46"/>
      <c r="AA11" s="46"/>
      <c r="AB11" s="46"/>
      <c r="AC11" s="46"/>
    </row>
    <row r="12" spans="1:29">
      <c r="X12" s="46"/>
      <c r="Y12" s="46"/>
      <c r="Z12" s="46"/>
      <c r="AA12" s="46"/>
      <c r="AB12" s="46"/>
      <c r="AC12" s="46"/>
    </row>
    <row r="13" spans="1:29">
      <c r="X13" s="46"/>
      <c r="Y13" s="46"/>
      <c r="Z13" s="46"/>
      <c r="AA13" s="46"/>
      <c r="AB13" s="46"/>
      <c r="AC13" s="46"/>
    </row>
    <row r="14" spans="1:29">
      <c r="X14" s="46"/>
      <c r="Y14" s="46"/>
      <c r="Z14" s="46"/>
      <c r="AA14" s="46"/>
      <c r="AB14" s="46"/>
      <c r="AC14" s="46"/>
    </row>
    <row r="15" spans="1:29">
      <c r="X15" s="46"/>
      <c r="Y15" s="46"/>
      <c r="Z15" s="46"/>
      <c r="AA15" s="46"/>
      <c r="AB15" s="46"/>
      <c r="AC15" s="46"/>
    </row>
    <row r="16" spans="1:29">
      <c r="X16" s="46"/>
      <c r="Y16" s="46"/>
      <c r="Z16" s="46"/>
      <c r="AA16" s="46"/>
      <c r="AB16" s="46"/>
      <c r="AC16" s="46"/>
    </row>
    <row r="17" spans="1:29">
      <c r="X17" s="46"/>
      <c r="Y17" s="46"/>
      <c r="Z17" s="46"/>
      <c r="AA17" s="46"/>
      <c r="AB17" s="46"/>
      <c r="AC17" s="46"/>
    </row>
    <row r="20" spans="1:29">
      <c r="A20" s="37" t="s">
        <v>80</v>
      </c>
      <c r="H20" s="47"/>
    </row>
    <row r="21" spans="1:29">
      <c r="A21" s="31" t="s">
        <v>66</v>
      </c>
      <c r="H21" s="47"/>
    </row>
    <row r="24" spans="1:29" ht="34">
      <c r="A24" s="48" t="s">
        <v>59</v>
      </c>
      <c r="B24" s="49" t="s">
        <v>72</v>
      </c>
      <c r="C24" s="49" t="s">
        <v>73</v>
      </c>
      <c r="D24" s="49" t="s">
        <v>71</v>
      </c>
      <c r="E24" s="49" t="s">
        <v>69</v>
      </c>
    </row>
    <row r="25" spans="1:29">
      <c r="A25" s="52">
        <v>1990</v>
      </c>
      <c r="B25" s="53">
        <v>0.46797699999999998</v>
      </c>
      <c r="C25" s="53">
        <v>0.348194</v>
      </c>
      <c r="D25" s="34">
        <v>0.46797699999999998</v>
      </c>
      <c r="J25" s="50"/>
      <c r="L25" s="50"/>
    </row>
    <row r="26" spans="1:29">
      <c r="A26" s="52">
        <v>1991</v>
      </c>
      <c r="B26" s="53">
        <v>0.53643399999999997</v>
      </c>
      <c r="C26" s="53">
        <v>0.35130299999999998</v>
      </c>
      <c r="D26" s="34">
        <v>0.53643399999999997</v>
      </c>
    </row>
    <row r="27" spans="1:29">
      <c r="A27" s="52">
        <v>1992</v>
      </c>
      <c r="B27" s="53">
        <v>0.63663700000000001</v>
      </c>
      <c r="C27" s="53">
        <v>0.36179600000000001</v>
      </c>
      <c r="D27" s="34">
        <v>0.63663700000000001</v>
      </c>
    </row>
    <row r="28" spans="1:29">
      <c r="A28" s="52">
        <v>1993</v>
      </c>
      <c r="B28" s="53">
        <v>0.63523799999999997</v>
      </c>
      <c r="C28" s="53">
        <v>0.37231700000000001</v>
      </c>
      <c r="D28" s="34">
        <v>0.63523799999999997</v>
      </c>
    </row>
    <row r="29" spans="1:29">
      <c r="A29" s="52">
        <v>1994</v>
      </c>
      <c r="B29" s="53">
        <v>0.63187000000000004</v>
      </c>
      <c r="C29" s="53">
        <v>0.38458999999999999</v>
      </c>
      <c r="D29" s="54">
        <v>0.63187000000000004</v>
      </c>
    </row>
    <row r="30" spans="1:29">
      <c r="A30" s="52">
        <v>1995</v>
      </c>
      <c r="B30" s="53">
        <v>0.64583199999999996</v>
      </c>
      <c r="C30" s="53">
        <v>0.39947500000000002</v>
      </c>
      <c r="D30" s="54">
        <v>0.64583199999999996</v>
      </c>
    </row>
    <row r="31" spans="1:29">
      <c r="A31" s="52">
        <v>1996</v>
      </c>
      <c r="B31" s="53">
        <v>0.62433499999999997</v>
      </c>
      <c r="C31" s="53">
        <v>0.39698</v>
      </c>
      <c r="D31" s="54">
        <v>0.62433499999999997</v>
      </c>
    </row>
    <row r="32" spans="1:29">
      <c r="A32" s="52">
        <v>1997</v>
      </c>
      <c r="B32" s="53">
        <v>0.58741699999999997</v>
      </c>
      <c r="C32" s="53">
        <v>0.46498400000000001</v>
      </c>
      <c r="D32" s="54">
        <v>0.58741699999999997</v>
      </c>
    </row>
    <row r="33" spans="1:20">
      <c r="A33" s="52">
        <v>1998</v>
      </c>
      <c r="B33" s="53">
        <v>0.60813099999999998</v>
      </c>
      <c r="C33" s="53">
        <v>0.40948899999999999</v>
      </c>
      <c r="D33" s="54">
        <v>0.60813099999999998</v>
      </c>
    </row>
    <row r="34" spans="1:20">
      <c r="A34" s="52">
        <v>1999</v>
      </c>
      <c r="B34" s="53">
        <v>0.62048800000000004</v>
      </c>
      <c r="C34" s="53">
        <v>0.43395</v>
      </c>
      <c r="D34" s="54">
        <v>0.62048800000000004</v>
      </c>
    </row>
    <row r="35" spans="1:20">
      <c r="A35" s="52">
        <v>2000</v>
      </c>
      <c r="B35" s="53">
        <v>0.61070000000000002</v>
      </c>
      <c r="C35" s="53">
        <v>0.46035100000000001</v>
      </c>
      <c r="D35" s="54">
        <v>0.61070000000000002</v>
      </c>
    </row>
    <row r="36" spans="1:20">
      <c r="A36" s="52">
        <v>2001</v>
      </c>
      <c r="B36" s="53">
        <v>0.66190000000000004</v>
      </c>
      <c r="C36" s="53">
        <v>0.45907300000000001</v>
      </c>
      <c r="D36" s="54">
        <v>0.66190000000000004</v>
      </c>
    </row>
    <row r="37" spans="1:20">
      <c r="A37" s="52">
        <v>2002</v>
      </c>
      <c r="B37" s="53">
        <v>0.730383</v>
      </c>
      <c r="C37" s="53">
        <v>0.47936400000000001</v>
      </c>
      <c r="D37" s="54">
        <v>0.730383</v>
      </c>
    </row>
    <row r="38" spans="1:20">
      <c r="A38" s="52">
        <v>2003</v>
      </c>
      <c r="B38" s="53">
        <v>0.75570599999999999</v>
      </c>
      <c r="C38" s="53">
        <v>0.44748500000000002</v>
      </c>
      <c r="D38" s="54">
        <v>0.75570599999999999</v>
      </c>
    </row>
    <row r="39" spans="1:20">
      <c r="A39" s="52">
        <v>2004</v>
      </c>
      <c r="B39" s="53">
        <v>0.77524400000000004</v>
      </c>
      <c r="C39" s="53">
        <v>0.47001700000000002</v>
      </c>
      <c r="D39" s="54">
        <v>0.77524400000000004</v>
      </c>
    </row>
    <row r="40" spans="1:20">
      <c r="A40" s="52">
        <v>2005</v>
      </c>
      <c r="B40" s="53">
        <v>0.82120700000000002</v>
      </c>
      <c r="C40" s="53">
        <v>0.499662</v>
      </c>
      <c r="D40" s="54">
        <v>0.82120700000000002</v>
      </c>
    </row>
    <row r="41" spans="1:20">
      <c r="A41" s="52">
        <v>2006</v>
      </c>
      <c r="B41" s="53">
        <v>0.79867500000000002</v>
      </c>
      <c r="C41" s="53">
        <v>0.51112800000000003</v>
      </c>
      <c r="D41" s="54">
        <v>0.79867500000000002</v>
      </c>
    </row>
    <row r="42" spans="1:20">
      <c r="A42" s="52">
        <v>2007</v>
      </c>
      <c r="B42" s="53">
        <v>0.80478700000000003</v>
      </c>
      <c r="C42" s="53">
        <v>0.52234899999999995</v>
      </c>
      <c r="D42" s="54">
        <v>0.80478700000000003</v>
      </c>
      <c r="O42" s="46"/>
      <c r="P42" s="46"/>
      <c r="Q42" s="46"/>
      <c r="R42" s="46"/>
      <c r="S42" s="46"/>
      <c r="T42" s="46"/>
    </row>
    <row r="43" spans="1:20">
      <c r="A43" s="52">
        <v>2008</v>
      </c>
      <c r="B43" s="53">
        <v>0.87722599999999995</v>
      </c>
      <c r="C43" s="53">
        <v>0.56331399999999998</v>
      </c>
      <c r="D43" s="54">
        <v>0.87722599999999995</v>
      </c>
      <c r="O43" s="46"/>
      <c r="P43" s="46"/>
      <c r="Q43" s="46"/>
      <c r="R43" s="46"/>
      <c r="S43" s="46"/>
      <c r="T43" s="46"/>
    </row>
    <row r="44" spans="1:20">
      <c r="A44" s="52">
        <v>2009</v>
      </c>
      <c r="B44" s="53">
        <v>0.970696</v>
      </c>
      <c r="C44" s="53">
        <v>0.63007400000000002</v>
      </c>
      <c r="D44" s="54">
        <v>0.970696</v>
      </c>
      <c r="O44" s="46"/>
      <c r="P44" s="46"/>
      <c r="Q44" s="46"/>
      <c r="R44" s="46"/>
      <c r="S44" s="46"/>
      <c r="T44" s="46"/>
    </row>
    <row r="45" spans="1:20">
      <c r="A45" s="52">
        <v>2010</v>
      </c>
      <c r="B45" s="53">
        <v>1.026988</v>
      </c>
      <c r="C45" s="53">
        <v>0.64067799999999997</v>
      </c>
      <c r="D45" s="54">
        <v>1.026988</v>
      </c>
      <c r="O45" s="46"/>
      <c r="P45" s="46"/>
      <c r="Q45" s="46"/>
      <c r="R45" s="46"/>
      <c r="S45" s="46"/>
      <c r="T45" s="46"/>
    </row>
    <row r="46" spans="1:20">
      <c r="A46" s="52">
        <v>2011</v>
      </c>
      <c r="B46" s="53">
        <v>0.99897899999999995</v>
      </c>
      <c r="C46" s="53">
        <v>0.65387700000000004</v>
      </c>
      <c r="D46" s="54">
        <v>0.99897899999999995</v>
      </c>
      <c r="O46" s="46"/>
      <c r="P46" s="46"/>
      <c r="Q46" s="46"/>
      <c r="R46" s="46"/>
      <c r="S46" s="46"/>
      <c r="T46" s="46"/>
    </row>
    <row r="47" spans="1:20">
      <c r="A47" s="52">
        <v>2012</v>
      </c>
      <c r="B47" s="53">
        <v>0.960206</v>
      </c>
      <c r="C47" s="53">
        <v>0.72831999999999997</v>
      </c>
      <c r="D47" s="54">
        <v>0.960206</v>
      </c>
      <c r="O47" s="46"/>
      <c r="P47" s="46"/>
      <c r="Q47" s="46"/>
      <c r="R47" s="46"/>
      <c r="S47" s="46"/>
      <c r="T47" s="46"/>
    </row>
    <row r="48" spans="1:20">
      <c r="A48" s="52">
        <v>2013</v>
      </c>
      <c r="B48" s="53">
        <v>0.86896499999999999</v>
      </c>
      <c r="C48" s="53">
        <v>0.76917100000000005</v>
      </c>
      <c r="D48" s="54">
        <v>0.86896499999999999</v>
      </c>
      <c r="E48" s="54"/>
      <c r="O48" s="46"/>
      <c r="P48" s="46"/>
      <c r="Q48" s="46"/>
      <c r="R48" s="46"/>
      <c r="S48" s="46"/>
      <c r="T48" s="46"/>
    </row>
    <row r="49" spans="1:20">
      <c r="A49" s="52">
        <v>2014</v>
      </c>
      <c r="B49" s="53">
        <v>0.77879600000000004</v>
      </c>
      <c r="C49" s="53">
        <v>0.77922899999999995</v>
      </c>
      <c r="D49" s="54">
        <v>0.77879600000000004</v>
      </c>
      <c r="E49" s="34">
        <v>4.3300000000000001E-4</v>
      </c>
      <c r="O49" s="46"/>
      <c r="P49" s="46"/>
      <c r="Q49" s="46"/>
      <c r="R49" s="46"/>
      <c r="S49" s="46"/>
      <c r="T49" s="46"/>
    </row>
    <row r="50" spans="1:20">
      <c r="A50" s="52">
        <v>2015</v>
      </c>
      <c r="B50" s="53">
        <v>0.74147799999999997</v>
      </c>
      <c r="C50" s="53">
        <v>0.80250100000000002</v>
      </c>
      <c r="D50" s="54">
        <v>0.74147799999999997</v>
      </c>
      <c r="E50" s="34">
        <v>6.1023000000000001E-2</v>
      </c>
      <c r="O50" s="46"/>
      <c r="P50" s="46"/>
      <c r="Q50" s="46"/>
      <c r="R50" s="46"/>
      <c r="S50" s="46"/>
      <c r="T50" s="46"/>
    </row>
    <row r="51" spans="1:20">
      <c r="A51" s="52">
        <v>2016</v>
      </c>
      <c r="B51" s="53">
        <v>0.70644799999999996</v>
      </c>
      <c r="C51" s="53">
        <v>0.82037199999999999</v>
      </c>
      <c r="D51" s="54">
        <v>0.70644799999999996</v>
      </c>
      <c r="E51" s="34">
        <v>0.113924</v>
      </c>
      <c r="O51" s="46"/>
      <c r="P51" s="46"/>
      <c r="Q51" s="46"/>
      <c r="R51" s="46"/>
      <c r="S51" s="46"/>
      <c r="T51" s="46"/>
    </row>
    <row r="52" spans="1:20">
      <c r="A52" s="52">
        <v>2017</v>
      </c>
      <c r="B52" s="53">
        <v>0.71592100000000003</v>
      </c>
      <c r="C52" s="53">
        <v>0.85902000000000001</v>
      </c>
      <c r="D52" s="54">
        <v>0.71592100000000003</v>
      </c>
      <c r="E52" s="34">
        <v>0.143099</v>
      </c>
      <c r="O52" s="46"/>
      <c r="P52" s="46"/>
      <c r="Q52" s="46"/>
      <c r="R52" s="46"/>
      <c r="S52" s="46"/>
      <c r="T52" s="46"/>
    </row>
    <row r="53" spans="1:20">
      <c r="A53" s="52">
        <v>2018</v>
      </c>
      <c r="B53" s="53">
        <v>0.68672299999999997</v>
      </c>
      <c r="C53" s="53">
        <v>0.876857</v>
      </c>
      <c r="D53" s="54">
        <v>0.68672299999999997</v>
      </c>
      <c r="E53" s="34">
        <v>0.190134</v>
      </c>
      <c r="O53" s="46"/>
      <c r="P53" s="46"/>
      <c r="Q53" s="46"/>
      <c r="R53" s="46"/>
      <c r="S53" s="46"/>
      <c r="T53" s="46"/>
    </row>
    <row r="54" spans="1:20">
      <c r="A54" s="35">
        <v>2019</v>
      </c>
      <c r="B54" s="55">
        <v>0.67944899999999997</v>
      </c>
      <c r="C54" s="55">
        <v>0.87082700000000002</v>
      </c>
      <c r="D54" s="51">
        <v>0.67944899999999997</v>
      </c>
      <c r="E54" s="42">
        <v>0.19137799999999999</v>
      </c>
      <c r="O54" s="46"/>
      <c r="P54" s="46"/>
      <c r="Q54" s="46"/>
      <c r="R54" s="46"/>
      <c r="S54" s="46"/>
      <c r="T54" s="46"/>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08C9-3315-446F-B008-FE20E6BABC22}">
  <dimension ref="A1:K55"/>
  <sheetViews>
    <sheetView zoomScale="125" zoomScaleNormal="125" workbookViewId="0"/>
  </sheetViews>
  <sheetFormatPr baseColWidth="10" defaultColWidth="9.1640625" defaultRowHeight="15"/>
  <cols>
    <col min="1" max="1" width="9.1640625" style="72"/>
    <col min="2" max="2" width="12.83203125" style="60" customWidth="1"/>
    <col min="12" max="16384" width="9.1640625" style="58"/>
  </cols>
  <sheetData>
    <row r="1" spans="1:1" ht="16">
      <c r="A1" s="2" t="s">
        <v>75</v>
      </c>
    </row>
    <row r="21" spans="1:4">
      <c r="A21" s="71" t="s">
        <v>81</v>
      </c>
    </row>
    <row r="22" spans="1:4">
      <c r="A22" s="31" t="s">
        <v>66</v>
      </c>
      <c r="D22" s="37"/>
    </row>
    <row r="23" spans="1:4">
      <c r="D23" s="31"/>
    </row>
    <row r="25" spans="1:4" ht="16">
      <c r="A25" s="74" t="s">
        <v>59</v>
      </c>
      <c r="B25" s="75" t="s">
        <v>74</v>
      </c>
    </row>
    <row r="26" spans="1:4" ht="16">
      <c r="A26" s="66">
        <v>1990</v>
      </c>
      <c r="B26" s="73">
        <v>3.916125523012552E-3</v>
      </c>
    </row>
    <row r="27" spans="1:4" ht="16">
      <c r="A27" s="66">
        <v>1991</v>
      </c>
      <c r="B27" s="73">
        <v>4.44067880794702E-3</v>
      </c>
    </row>
    <row r="28" spans="1:4" ht="16">
      <c r="A28" s="66">
        <v>1992</v>
      </c>
      <c r="B28" s="73">
        <v>5.2183360655737709E-3</v>
      </c>
    </row>
    <row r="29" spans="1:4" ht="16">
      <c r="A29" s="66">
        <v>1993</v>
      </c>
      <c r="B29" s="73">
        <v>5.1477957860615884E-3</v>
      </c>
    </row>
    <row r="30" spans="1:4" ht="16">
      <c r="A30" s="66">
        <v>1994</v>
      </c>
      <c r="B30" s="73">
        <v>5.0509192645883296E-3</v>
      </c>
    </row>
    <row r="31" spans="1:4" ht="16">
      <c r="A31" s="66">
        <v>1995</v>
      </c>
      <c r="B31" s="73">
        <v>5.0812903225806449E-3</v>
      </c>
    </row>
    <row r="32" spans="1:4" ht="16">
      <c r="A32" s="66">
        <v>1996</v>
      </c>
      <c r="B32" s="73">
        <v>4.8360573199070491E-3</v>
      </c>
    </row>
    <row r="33" spans="1:2" ht="16">
      <c r="A33" s="66">
        <v>1997</v>
      </c>
      <c r="B33" s="73">
        <v>4.4772637195121959E-3</v>
      </c>
    </row>
    <row r="34" spans="1:2" ht="16">
      <c r="A34" s="66">
        <v>1998</v>
      </c>
      <c r="B34" s="73">
        <v>4.5587031484257872E-3</v>
      </c>
    </row>
    <row r="35" spans="1:2" ht="16">
      <c r="A35" s="66">
        <v>1999</v>
      </c>
      <c r="B35" s="73">
        <v>4.5691310751104566E-3</v>
      </c>
    </row>
    <row r="36" spans="1:2" ht="16">
      <c r="A36" s="66">
        <v>2000</v>
      </c>
      <c r="B36" s="73">
        <v>4.4221578566256336E-3</v>
      </c>
    </row>
    <row r="37" spans="1:2" ht="16">
      <c r="A37" s="66">
        <v>2001</v>
      </c>
      <c r="B37" s="73">
        <v>4.727857142857143E-3</v>
      </c>
    </row>
    <row r="38" spans="1:2" ht="16">
      <c r="A38" s="66">
        <v>2002</v>
      </c>
      <c r="B38" s="73">
        <v>5.169023354564756E-3</v>
      </c>
    </row>
    <row r="39" spans="1:2" ht="16">
      <c r="A39" s="66">
        <v>2003</v>
      </c>
      <c r="B39" s="73">
        <v>5.306924157303371E-3</v>
      </c>
    </row>
    <row r="40" spans="1:2" ht="16">
      <c r="A40" s="66">
        <v>2004</v>
      </c>
      <c r="B40" s="73">
        <v>5.3911265646731567E-3</v>
      </c>
    </row>
    <row r="41" spans="1:2" ht="16">
      <c r="A41" s="66">
        <v>2005</v>
      </c>
      <c r="B41" s="73">
        <v>5.6440343642611681E-3</v>
      </c>
    </row>
    <row r="42" spans="1:2" ht="16">
      <c r="A42" s="66">
        <v>2006</v>
      </c>
      <c r="B42" s="73">
        <v>5.4220977596741342E-3</v>
      </c>
    </row>
    <row r="43" spans="1:2" ht="16">
      <c r="A43" s="66">
        <v>2007</v>
      </c>
      <c r="B43" s="73">
        <v>5.4048824714573538E-3</v>
      </c>
    </row>
    <row r="44" spans="1:2" ht="16">
      <c r="A44" s="66">
        <v>2008</v>
      </c>
      <c r="B44" s="73">
        <v>5.852074716477652E-3</v>
      </c>
    </row>
    <row r="45" spans="1:2" ht="16">
      <c r="A45" s="66">
        <v>2009</v>
      </c>
      <c r="B45" s="73">
        <v>6.4886096256684496E-3</v>
      </c>
    </row>
    <row r="46" spans="1:2" ht="16">
      <c r="A46" s="66">
        <v>2010</v>
      </c>
      <c r="B46" s="73">
        <v>6.8971658831430494E-3</v>
      </c>
    </row>
    <row r="47" spans="1:2" ht="16">
      <c r="A47" s="66">
        <v>2011</v>
      </c>
      <c r="B47" s="73">
        <v>6.7045570469798661E-3</v>
      </c>
    </row>
    <row r="48" spans="1:2" ht="16">
      <c r="A48" s="66">
        <v>2012</v>
      </c>
      <c r="B48" s="73">
        <v>6.4227826086956522E-3</v>
      </c>
    </row>
    <row r="49" spans="1:2" ht="16">
      <c r="A49" s="66">
        <v>2013</v>
      </c>
      <c r="B49" s="73">
        <v>5.7969646430953972E-3</v>
      </c>
    </row>
    <row r="50" spans="1:2" ht="16">
      <c r="A50" s="66">
        <v>2014</v>
      </c>
      <c r="B50" s="73">
        <v>5.1678566688785664E-3</v>
      </c>
    </row>
    <row r="51" spans="1:2" ht="16">
      <c r="A51" s="66">
        <v>2015</v>
      </c>
      <c r="B51" s="73">
        <v>4.8877916941331579E-3</v>
      </c>
    </row>
    <row r="52" spans="1:2" ht="16">
      <c r="A52" s="66">
        <v>2016</v>
      </c>
      <c r="B52" s="73">
        <v>4.6203270111183784E-3</v>
      </c>
    </row>
    <row r="53" spans="1:2" ht="16">
      <c r="A53" s="66">
        <v>2017</v>
      </c>
      <c r="B53" s="73">
        <v>4.6518583495776481E-3</v>
      </c>
    </row>
    <row r="54" spans="1:2" ht="16">
      <c r="A54" s="66">
        <v>2018</v>
      </c>
      <c r="B54" s="73">
        <v>4.4333311814073592E-3</v>
      </c>
    </row>
    <row r="55" spans="1:2" ht="16">
      <c r="A55" s="35">
        <v>2019</v>
      </c>
      <c r="B55" s="41">
        <v>4.352652146060218E-3</v>
      </c>
    </row>
  </sheetData>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4809-6824-484D-B47D-ED4A0535B2BB}">
  <dimension ref="A1:G55"/>
  <sheetViews>
    <sheetView zoomScale="125" zoomScaleNormal="125" workbookViewId="0"/>
  </sheetViews>
  <sheetFormatPr baseColWidth="10" defaultColWidth="8.83203125" defaultRowHeight="16"/>
  <cols>
    <col min="1" max="1" width="8.83203125" style="38"/>
    <col min="2" max="2" width="17" style="32" customWidth="1"/>
    <col min="3" max="3" width="15.5" style="32" customWidth="1"/>
    <col min="4" max="16384" width="8.83203125" style="2"/>
  </cols>
  <sheetData>
    <row r="1" spans="1:3">
      <c r="A1" s="2" t="s">
        <v>83</v>
      </c>
      <c r="B1" s="2"/>
      <c r="C1" s="2"/>
    </row>
    <row r="2" spans="1:3">
      <c r="A2" s="2"/>
      <c r="B2" s="2"/>
      <c r="C2" s="2"/>
    </row>
    <row r="3" spans="1:3">
      <c r="A3" s="2"/>
      <c r="B3" s="2"/>
      <c r="C3" s="2"/>
    </row>
    <row r="4" spans="1:3">
      <c r="A4" s="2"/>
      <c r="B4" s="2"/>
      <c r="C4" s="2"/>
    </row>
    <row r="5" spans="1:3">
      <c r="A5" s="2"/>
      <c r="B5" s="2"/>
      <c r="C5" s="2"/>
    </row>
    <row r="6" spans="1:3">
      <c r="A6" s="2"/>
      <c r="B6" s="2"/>
      <c r="C6" s="2"/>
    </row>
    <row r="7" spans="1:3">
      <c r="A7" s="2"/>
      <c r="B7" s="2"/>
      <c r="C7" s="2"/>
    </row>
    <row r="8" spans="1:3">
      <c r="A8" s="2"/>
      <c r="B8" s="2"/>
      <c r="C8" s="2"/>
    </row>
    <row r="9" spans="1:3">
      <c r="A9" s="2"/>
      <c r="B9" s="2"/>
      <c r="C9" s="2"/>
    </row>
    <row r="10" spans="1:3">
      <c r="A10" s="2"/>
      <c r="B10" s="2"/>
      <c r="C10" s="2"/>
    </row>
    <row r="11" spans="1:3">
      <c r="A11" s="2"/>
      <c r="B11" s="2"/>
      <c r="C11" s="2"/>
    </row>
    <row r="12" spans="1:3">
      <c r="A12" s="2"/>
      <c r="B12" s="2"/>
      <c r="C12" s="2"/>
    </row>
    <row r="13" spans="1:3">
      <c r="A13" s="2"/>
      <c r="B13" s="2"/>
      <c r="C13" s="2"/>
    </row>
    <row r="14" spans="1:3">
      <c r="A14" s="2"/>
      <c r="B14" s="2"/>
      <c r="C14" s="2"/>
    </row>
    <row r="15" spans="1:3">
      <c r="A15" s="2"/>
      <c r="B15" s="2"/>
      <c r="C15" s="2"/>
    </row>
    <row r="16" spans="1:3">
      <c r="A16" s="2"/>
      <c r="B16" s="2"/>
      <c r="C16" s="2"/>
    </row>
    <row r="17" spans="1:7">
      <c r="A17" s="2"/>
      <c r="B17" s="2"/>
      <c r="C17" s="2"/>
    </row>
    <row r="18" spans="1:7">
      <c r="A18" s="2"/>
      <c r="B18" s="2"/>
      <c r="C18" s="2"/>
    </row>
    <row r="19" spans="1:7">
      <c r="A19" s="2"/>
      <c r="B19" s="2"/>
      <c r="C19" s="2"/>
    </row>
    <row r="20" spans="1:7">
      <c r="A20" s="2"/>
      <c r="B20" s="2"/>
      <c r="C20" s="2"/>
    </row>
    <row r="21" spans="1:7">
      <c r="A21" s="71" t="s">
        <v>84</v>
      </c>
      <c r="B21" s="2"/>
      <c r="C21" s="2"/>
    </row>
    <row r="22" spans="1:7">
      <c r="A22" s="31" t="s">
        <v>66</v>
      </c>
      <c r="B22" s="2"/>
      <c r="C22" s="2"/>
    </row>
    <row r="23" spans="1:7">
      <c r="A23" s="2"/>
      <c r="B23" s="2"/>
      <c r="C23" s="2"/>
      <c r="G23" s="76"/>
    </row>
    <row r="24" spans="1:7">
      <c r="A24" s="2"/>
      <c r="B24" s="2"/>
      <c r="C24" s="2"/>
      <c r="G24" s="77"/>
    </row>
    <row r="25" spans="1:7">
      <c r="A25" s="74" t="s">
        <v>59</v>
      </c>
      <c r="B25" s="75" t="s">
        <v>82</v>
      </c>
      <c r="C25" s="75" t="s">
        <v>2</v>
      </c>
    </row>
    <row r="26" spans="1:7">
      <c r="A26" s="78">
        <v>1990</v>
      </c>
      <c r="B26" s="73">
        <v>5.2044592797756195E-2</v>
      </c>
      <c r="C26" s="79">
        <v>7.998468619246862E-3</v>
      </c>
    </row>
    <row r="27" spans="1:7">
      <c r="A27" s="78">
        <v>1991</v>
      </c>
      <c r="B27" s="73">
        <v>6.3904531300067902E-2</v>
      </c>
      <c r="C27" s="79">
        <v>8.7872185430463573E-3</v>
      </c>
    </row>
    <row r="28" spans="1:7">
      <c r="A28" s="78">
        <v>1992</v>
      </c>
      <c r="B28" s="73">
        <v>7.1940377354621887E-2</v>
      </c>
      <c r="C28" s="79">
        <v>1.0262819672131147E-2</v>
      </c>
    </row>
    <row r="29" spans="1:7">
      <c r="A29" s="78">
        <v>1993</v>
      </c>
      <c r="B29" s="73">
        <v>6.879909336566925E-2</v>
      </c>
      <c r="C29" s="79">
        <v>1.0512471636952998E-2</v>
      </c>
    </row>
    <row r="30" spans="1:7">
      <c r="A30" s="78">
        <v>1994</v>
      </c>
      <c r="B30" s="73">
        <v>6.0652270913124084E-2</v>
      </c>
      <c r="C30" s="79">
        <v>1.0525331734612311E-2</v>
      </c>
    </row>
    <row r="31" spans="1:7">
      <c r="A31" s="78">
        <v>1995</v>
      </c>
      <c r="B31" s="73">
        <v>5.3410310298204422E-2</v>
      </c>
      <c r="C31" s="79">
        <v>1.0329055861526357E-2</v>
      </c>
    </row>
    <row r="32" spans="1:7">
      <c r="A32" s="78">
        <v>1996</v>
      </c>
      <c r="B32" s="73">
        <v>5.213576927781105E-2</v>
      </c>
      <c r="C32" s="79">
        <v>9.3514020139426803E-3</v>
      </c>
    </row>
    <row r="33" spans="1:3">
      <c r="A33" s="78">
        <v>1997</v>
      </c>
      <c r="B33" s="73">
        <v>4.865838959813118E-2</v>
      </c>
      <c r="C33" s="79">
        <v>8.77502286585366E-3</v>
      </c>
    </row>
    <row r="34" spans="1:3">
      <c r="A34" s="78">
        <v>1998</v>
      </c>
      <c r="B34" s="73">
        <v>4.3370552361011505E-2</v>
      </c>
      <c r="C34" s="79">
        <v>8.0534557721139433E-3</v>
      </c>
    </row>
    <row r="35" spans="1:3">
      <c r="A35" s="78">
        <v>1999</v>
      </c>
      <c r="B35" s="73">
        <v>4.0556769818067551E-2</v>
      </c>
      <c r="C35" s="79">
        <v>7.9548895434462443E-3</v>
      </c>
    </row>
    <row r="36" spans="1:3">
      <c r="A36" s="78">
        <v>2000</v>
      </c>
      <c r="B36" s="73">
        <v>3.8123875856399536E-2</v>
      </c>
      <c r="C36" s="79">
        <v>7.9346777697320778E-3</v>
      </c>
    </row>
    <row r="37" spans="1:3">
      <c r="A37" s="78">
        <v>2001</v>
      </c>
      <c r="B37" s="73">
        <v>4.1717536747455597E-2</v>
      </c>
      <c r="C37" s="79">
        <v>8.4836214285714286E-3</v>
      </c>
    </row>
    <row r="38" spans="1:3">
      <c r="A38" s="78">
        <v>2002</v>
      </c>
      <c r="B38" s="73">
        <v>5.5504444986581802E-2</v>
      </c>
      <c r="C38" s="79">
        <v>9.5674168435951872E-3</v>
      </c>
    </row>
    <row r="39" spans="1:3">
      <c r="A39" s="78">
        <v>2003</v>
      </c>
      <c r="B39" s="73">
        <v>5.8329634368419647E-2</v>
      </c>
      <c r="C39" s="79">
        <v>1.0347450842696629E-2</v>
      </c>
    </row>
    <row r="40" spans="1:3">
      <c r="A40" s="78">
        <v>2004</v>
      </c>
      <c r="B40" s="73">
        <v>5.4755128920078278E-2</v>
      </c>
      <c r="C40" s="79">
        <v>1.0604186369958276E-2</v>
      </c>
    </row>
    <row r="41" spans="1:3">
      <c r="A41" s="78">
        <v>2005</v>
      </c>
      <c r="B41" s="73">
        <v>5.0131957978010178E-2</v>
      </c>
      <c r="C41" s="79">
        <v>1.0752034364261169E-2</v>
      </c>
    </row>
    <row r="42" spans="1:3">
      <c r="A42" s="78">
        <v>2006</v>
      </c>
      <c r="B42" s="73">
        <v>4.6115580946207047E-2</v>
      </c>
      <c r="C42" s="79">
        <v>1.0289185336048879E-2</v>
      </c>
    </row>
    <row r="43" spans="1:3">
      <c r="A43" s="78">
        <v>2007</v>
      </c>
      <c r="B43" s="73">
        <v>4.4071026146411896E-2</v>
      </c>
      <c r="C43" s="79">
        <v>1.0168945601074546E-2</v>
      </c>
    </row>
    <row r="44" spans="1:3">
      <c r="A44" s="78">
        <v>2008</v>
      </c>
      <c r="B44" s="73">
        <v>5.1304027438163757E-2</v>
      </c>
      <c r="C44" s="79">
        <v>1.0221507671781187E-2</v>
      </c>
    </row>
    <row r="45" spans="1:3">
      <c r="A45" s="78">
        <v>2009</v>
      </c>
      <c r="B45" s="73">
        <v>8.4492601454257965E-2</v>
      </c>
      <c r="C45" s="79">
        <v>1.0755902406417113E-2</v>
      </c>
    </row>
    <row r="46" spans="1:3">
      <c r="A46" s="78">
        <v>2010</v>
      </c>
      <c r="B46" s="73">
        <v>9.647756814956665E-2</v>
      </c>
      <c r="C46" s="79">
        <v>1.1993378106111485E-2</v>
      </c>
    </row>
    <row r="47" spans="1:3">
      <c r="A47" s="78">
        <v>2011</v>
      </c>
      <c r="B47" s="73">
        <v>9.0930424630641937E-2</v>
      </c>
      <c r="C47" s="79">
        <v>1.2714375838926175E-2</v>
      </c>
    </row>
    <row r="48" spans="1:3">
      <c r="A48" s="78">
        <v>2012</v>
      </c>
      <c r="B48" s="73">
        <v>8.1808827817440033E-2</v>
      </c>
      <c r="C48" s="79">
        <v>1.2142608695652174E-2</v>
      </c>
    </row>
    <row r="49" spans="1:3">
      <c r="A49" s="78">
        <v>2013</v>
      </c>
      <c r="B49" s="73">
        <v>7.4922449886798859E-2</v>
      </c>
      <c r="C49" s="79">
        <v>1.1357491661107406E-2</v>
      </c>
    </row>
    <row r="50" spans="1:3">
      <c r="A50" s="78">
        <v>2014</v>
      </c>
      <c r="B50" s="73">
        <v>6.4170114696025848E-2</v>
      </c>
      <c r="C50" s="79">
        <v>1.0749429329794294E-2</v>
      </c>
    </row>
    <row r="51" spans="1:3">
      <c r="A51" s="78">
        <v>2015</v>
      </c>
      <c r="B51" s="73">
        <v>5.4046005010604858E-2</v>
      </c>
      <c r="C51" s="79">
        <v>1.0400468029004614E-2</v>
      </c>
    </row>
    <row r="52" spans="1:3">
      <c r="A52" s="78">
        <v>2016</v>
      </c>
      <c r="B52" s="73">
        <v>4.8788096755743027E-2</v>
      </c>
      <c r="C52" s="79">
        <v>9.9608436886854147E-3</v>
      </c>
    </row>
    <row r="53" spans="1:3">
      <c r="A53" s="78">
        <v>2017</v>
      </c>
      <c r="B53" s="73">
        <v>4.4422611594200134E-2</v>
      </c>
      <c r="C53" s="79">
        <v>9.178492527615335E-3</v>
      </c>
    </row>
    <row r="54" spans="1:3">
      <c r="A54" s="78">
        <v>2018</v>
      </c>
      <c r="B54" s="73">
        <v>3.9084307849407196E-2</v>
      </c>
      <c r="C54" s="79">
        <v>8.4572821174951577E-3</v>
      </c>
    </row>
    <row r="55" spans="1:3">
      <c r="A55" s="39">
        <v>2019</v>
      </c>
      <c r="B55" s="41">
        <v>3.6883696913719177E-2</v>
      </c>
      <c r="C55" s="80">
        <v>8.5459769378603452E-3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D4890-EE00-441E-95FD-26EF11BD030F}">
  <dimension ref="A1:E52"/>
  <sheetViews>
    <sheetView zoomScale="125" zoomScaleNormal="125" workbookViewId="0"/>
  </sheetViews>
  <sheetFormatPr baseColWidth="10" defaultColWidth="9.1640625" defaultRowHeight="16"/>
  <cols>
    <col min="1" max="1" width="9.1640625" style="83"/>
    <col min="2" max="3" width="9.1640625" style="82"/>
    <col min="4" max="16384" width="9.1640625" style="81"/>
  </cols>
  <sheetData>
    <row r="1" spans="1:3">
      <c r="A1" s="17" t="s">
        <v>85</v>
      </c>
      <c r="B1" s="81"/>
      <c r="C1" s="81"/>
    </row>
    <row r="2" spans="1:3">
      <c r="A2" s="81"/>
      <c r="B2" s="81"/>
      <c r="C2" s="81"/>
    </row>
    <row r="3" spans="1:3">
      <c r="A3" s="81"/>
      <c r="B3" s="81"/>
      <c r="C3" s="81"/>
    </row>
    <row r="4" spans="1:3">
      <c r="A4" s="81"/>
      <c r="B4" s="81"/>
      <c r="C4" s="81"/>
    </row>
    <row r="5" spans="1:3">
      <c r="A5" s="81"/>
      <c r="B5" s="81"/>
      <c r="C5" s="81"/>
    </row>
    <row r="6" spans="1:3">
      <c r="A6" s="81"/>
      <c r="B6" s="81"/>
      <c r="C6" s="81"/>
    </row>
    <row r="7" spans="1:3">
      <c r="A7" s="81"/>
      <c r="B7" s="81"/>
      <c r="C7" s="81"/>
    </row>
    <row r="8" spans="1:3">
      <c r="A8" s="81"/>
      <c r="B8" s="81"/>
      <c r="C8" s="81"/>
    </row>
    <row r="9" spans="1:3">
      <c r="A9" s="81"/>
      <c r="B9" s="81"/>
      <c r="C9" s="81"/>
    </row>
    <row r="10" spans="1:3">
      <c r="A10" s="81"/>
      <c r="B10" s="81"/>
      <c r="C10" s="81"/>
    </row>
    <row r="11" spans="1:3">
      <c r="A11" s="81"/>
      <c r="B11" s="81"/>
      <c r="C11" s="81"/>
    </row>
    <row r="12" spans="1:3">
      <c r="A12" s="81"/>
      <c r="B12" s="81"/>
      <c r="C12" s="81"/>
    </row>
    <row r="13" spans="1:3">
      <c r="A13" s="81"/>
      <c r="B13" s="81"/>
      <c r="C13" s="81"/>
    </row>
    <row r="14" spans="1:3">
      <c r="A14" s="81"/>
      <c r="B14" s="81"/>
      <c r="C14" s="81"/>
    </row>
    <row r="15" spans="1:3">
      <c r="A15" s="81"/>
      <c r="B15" s="81"/>
      <c r="C15" s="81"/>
    </row>
    <row r="16" spans="1:3">
      <c r="A16" s="81"/>
      <c r="B16" s="81"/>
      <c r="C16" s="81"/>
    </row>
    <row r="17" spans="1:3">
      <c r="A17" s="81"/>
      <c r="B17" s="81"/>
      <c r="C17" s="81"/>
    </row>
    <row r="18" spans="1:3">
      <c r="A18" s="81"/>
      <c r="B18" s="81"/>
      <c r="C18" s="81"/>
    </row>
    <row r="19" spans="1:3">
      <c r="A19" s="81"/>
      <c r="B19" s="81"/>
      <c r="C19" s="81"/>
    </row>
    <row r="20" spans="1:3">
      <c r="A20" s="71" t="s">
        <v>79</v>
      </c>
      <c r="B20" s="81"/>
      <c r="C20" s="81"/>
    </row>
    <row r="21" spans="1:3">
      <c r="A21" s="31" t="s">
        <v>66</v>
      </c>
      <c r="B21" s="81"/>
      <c r="C21" s="81"/>
    </row>
    <row r="22" spans="1:3">
      <c r="A22" s="81"/>
      <c r="B22" s="81"/>
      <c r="C22" s="81"/>
    </row>
    <row r="23" spans="1:3">
      <c r="A23" s="81"/>
      <c r="B23" s="81"/>
      <c r="C23" s="81"/>
    </row>
    <row r="24" spans="1:3">
      <c r="A24" s="88" t="s">
        <v>59</v>
      </c>
      <c r="B24" s="89" t="s">
        <v>68</v>
      </c>
      <c r="C24" s="89" t="s">
        <v>67</v>
      </c>
    </row>
    <row r="25" spans="1:3">
      <c r="A25" s="84">
        <v>1992</v>
      </c>
      <c r="B25" s="85">
        <v>0.58442871330205004</v>
      </c>
      <c r="C25" s="85">
        <v>0.37</v>
      </c>
    </row>
    <row r="26" spans="1:3">
      <c r="A26" s="84">
        <v>1993</v>
      </c>
      <c r="B26" s="85">
        <v>0.55860332892081332</v>
      </c>
      <c r="C26" s="85">
        <v>0.33899999999999997</v>
      </c>
    </row>
    <row r="27" spans="1:3">
      <c r="A27" s="84">
        <v>1994</v>
      </c>
      <c r="B27" s="85">
        <v>0.53620938466794166</v>
      </c>
      <c r="C27" s="85">
        <v>0.312</v>
      </c>
    </row>
    <row r="28" spans="1:3">
      <c r="A28" s="84">
        <v>1995</v>
      </c>
      <c r="B28" s="85">
        <v>0.53353778907605198</v>
      </c>
      <c r="C28" s="85">
        <v>0.312</v>
      </c>
    </row>
    <row r="29" spans="1:3">
      <c r="A29" s="84">
        <v>1996</v>
      </c>
      <c r="B29" s="85">
        <v>0.54495709499260547</v>
      </c>
      <c r="C29" s="85">
        <v>0.32100000000000001</v>
      </c>
    </row>
    <row r="30" spans="1:3">
      <c r="A30" s="84">
        <v>1997</v>
      </c>
      <c r="B30" s="85">
        <v>0.56936109630066589</v>
      </c>
      <c r="C30" s="85">
        <v>0.33799999999999997</v>
      </c>
    </row>
    <row r="31" spans="1:3">
      <c r="A31" s="84">
        <v>1998</v>
      </c>
      <c r="B31" s="85">
        <v>0.58881410585730709</v>
      </c>
      <c r="C31" s="85">
        <v>0.35899999999999999</v>
      </c>
    </row>
    <row r="32" spans="1:3">
      <c r="A32" s="84">
        <v>1999</v>
      </c>
      <c r="B32" s="85">
        <v>0.60080537290736802</v>
      </c>
      <c r="C32" s="85">
        <v>0.37200000000000005</v>
      </c>
    </row>
    <row r="33" spans="1:5">
      <c r="A33" s="84">
        <v>2000</v>
      </c>
      <c r="B33" s="85">
        <v>0.61437571658028656</v>
      </c>
      <c r="C33" s="85">
        <v>0.38500000000000001</v>
      </c>
      <c r="E33" s="76"/>
    </row>
    <row r="34" spans="1:5">
      <c r="A34" s="84">
        <v>2001</v>
      </c>
      <c r="B34" s="85">
        <v>0.61773355061771185</v>
      </c>
      <c r="C34" s="85">
        <v>0.39600000000000002</v>
      </c>
      <c r="E34" s="77"/>
    </row>
    <row r="35" spans="1:5">
      <c r="A35" s="84">
        <v>2002</v>
      </c>
      <c r="B35" s="85">
        <v>0.59664452127948442</v>
      </c>
      <c r="C35" s="85">
        <v>0.36700000000000005</v>
      </c>
    </row>
    <row r="36" spans="1:5">
      <c r="A36" s="84">
        <v>2003</v>
      </c>
      <c r="B36" s="85">
        <v>0.58488854790316613</v>
      </c>
      <c r="C36" s="85">
        <v>0.35299999999999998</v>
      </c>
    </row>
    <row r="37" spans="1:5">
      <c r="A37" s="84">
        <v>2004</v>
      </c>
      <c r="B37" s="85">
        <v>0.57613713850618842</v>
      </c>
      <c r="C37" s="85">
        <v>0.34700000000000003</v>
      </c>
    </row>
    <row r="38" spans="1:5">
      <c r="A38" s="84">
        <v>2005</v>
      </c>
      <c r="B38" s="85">
        <v>0.57359630667647232</v>
      </c>
      <c r="C38" s="85">
        <v>0.34799999999999998</v>
      </c>
    </row>
    <row r="39" spans="1:5">
      <c r="A39" s="84">
        <v>2006</v>
      </c>
      <c r="B39" s="85">
        <v>0.56602384387068616</v>
      </c>
      <c r="C39" s="85">
        <v>0.34100000000000003</v>
      </c>
    </row>
    <row r="40" spans="1:5">
      <c r="A40" s="84">
        <v>2007</v>
      </c>
      <c r="B40" s="85">
        <v>0.576625902854209</v>
      </c>
      <c r="C40" s="85">
        <v>0.35200000000000004</v>
      </c>
    </row>
    <row r="41" spans="1:5">
      <c r="A41" s="84">
        <v>2008</v>
      </c>
      <c r="B41" s="85">
        <v>0.58334207852071285</v>
      </c>
      <c r="C41" s="85">
        <v>0.36700000000000005</v>
      </c>
    </row>
    <row r="42" spans="1:5">
      <c r="A42" s="84">
        <v>2009</v>
      </c>
      <c r="B42" s="85">
        <v>0.57306492343756943</v>
      </c>
      <c r="C42" s="85">
        <v>0.36700000000000005</v>
      </c>
    </row>
    <row r="43" spans="1:5">
      <c r="A43" s="84">
        <v>2010</v>
      </c>
      <c r="B43" s="85">
        <v>0.55207401602427808</v>
      </c>
      <c r="C43" s="85">
        <v>0.35</v>
      </c>
    </row>
    <row r="44" spans="1:5">
      <c r="A44" s="84">
        <v>2011</v>
      </c>
      <c r="B44" s="85">
        <v>0.53684985789364348</v>
      </c>
      <c r="C44" s="85">
        <v>0.33700000000000002</v>
      </c>
    </row>
    <row r="45" spans="1:5">
      <c r="A45" s="84">
        <v>2012</v>
      </c>
      <c r="B45" s="85">
        <v>0.52695997016677065</v>
      </c>
      <c r="C45" s="85">
        <v>0.33500000000000002</v>
      </c>
    </row>
    <row r="46" spans="1:5">
      <c r="A46" s="84">
        <v>2013</v>
      </c>
      <c r="B46" s="85">
        <v>0.51854135894759323</v>
      </c>
      <c r="C46" s="85">
        <v>0.33100000000000002</v>
      </c>
    </row>
    <row r="47" spans="1:5">
      <c r="A47" s="84">
        <v>2014</v>
      </c>
      <c r="B47" s="85">
        <v>0.51005252025951187</v>
      </c>
      <c r="C47" s="85">
        <v>0.32700000000000001</v>
      </c>
    </row>
    <row r="48" spans="1:5">
      <c r="A48" s="84">
        <v>2015</v>
      </c>
      <c r="B48" s="85">
        <v>0.50040078426269441</v>
      </c>
      <c r="C48" s="85">
        <v>0.32600000000000001</v>
      </c>
    </row>
    <row r="49" spans="1:3">
      <c r="A49" s="84">
        <v>2016</v>
      </c>
      <c r="B49" s="85">
        <v>0.49915017939082251</v>
      </c>
      <c r="C49" s="85">
        <v>0.33</v>
      </c>
    </row>
    <row r="50" spans="1:3">
      <c r="A50" s="84">
        <v>2017</v>
      </c>
      <c r="B50" s="85">
        <v>0.49575209274942122</v>
      </c>
      <c r="C50" s="85">
        <v>0.33500000000000002</v>
      </c>
    </row>
    <row r="51" spans="1:3">
      <c r="A51" s="84">
        <v>2018</v>
      </c>
      <c r="B51" s="85">
        <v>0.49265630035766994</v>
      </c>
      <c r="C51" s="85">
        <v>0.33799999999999997</v>
      </c>
    </row>
    <row r="52" spans="1:3">
      <c r="A52" s="86">
        <v>2019</v>
      </c>
      <c r="B52" s="87">
        <v>0.46726518395449451</v>
      </c>
      <c r="C52" s="87">
        <v>0.34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3B0A-004A-463F-9529-DC88036FE0C9}">
  <dimension ref="A1:L145"/>
  <sheetViews>
    <sheetView zoomScale="125" zoomScaleNormal="125" workbookViewId="0"/>
  </sheetViews>
  <sheetFormatPr baseColWidth="10" defaultColWidth="8.83203125" defaultRowHeight="16"/>
  <cols>
    <col min="1" max="1" width="24.1640625" style="38" customWidth="1"/>
    <col min="2" max="2" width="14.5" style="32" customWidth="1"/>
    <col min="3" max="3" width="17.5" style="32" customWidth="1"/>
    <col min="4" max="4" width="18.6640625" style="32" customWidth="1"/>
    <col min="5" max="5" width="15.83203125" style="32" customWidth="1"/>
    <col min="6" max="6" width="33" style="2" customWidth="1"/>
    <col min="7" max="7" width="37.33203125" style="2" customWidth="1"/>
    <col min="8" max="8" width="66.6640625" style="2" customWidth="1"/>
    <col min="9" max="9" width="33" style="2" customWidth="1"/>
    <col min="10" max="12" width="13.6640625" style="2" customWidth="1"/>
    <col min="13" max="16384" width="8.83203125" style="2"/>
  </cols>
  <sheetData>
    <row r="1" spans="1:12" s="15" customFormat="1">
      <c r="A1" s="17" t="s">
        <v>89</v>
      </c>
      <c r="I1" s="33"/>
      <c r="J1" s="33"/>
      <c r="K1" s="33"/>
      <c r="L1" s="33"/>
    </row>
    <row r="2" spans="1:12">
      <c r="A2" s="2"/>
      <c r="B2" s="2"/>
      <c r="C2" s="2"/>
      <c r="D2" s="2"/>
      <c r="E2" s="2"/>
      <c r="I2" s="19"/>
      <c r="J2" s="19"/>
      <c r="K2" s="19"/>
      <c r="L2" s="19"/>
    </row>
    <row r="3" spans="1:12">
      <c r="A3" s="2"/>
      <c r="B3" s="2"/>
      <c r="C3" s="2"/>
      <c r="D3" s="2"/>
      <c r="E3" s="2"/>
      <c r="I3" s="19"/>
      <c r="J3" s="19"/>
      <c r="K3" s="19"/>
      <c r="L3" s="19"/>
    </row>
    <row r="4" spans="1:12">
      <c r="A4" s="2"/>
      <c r="B4" s="2"/>
      <c r="C4" s="2"/>
      <c r="D4" s="2"/>
      <c r="E4" s="2"/>
      <c r="I4" s="19"/>
      <c r="J4" s="19"/>
      <c r="K4" s="19"/>
      <c r="L4" s="19"/>
    </row>
    <row r="5" spans="1:12">
      <c r="A5" s="2"/>
      <c r="B5" s="2"/>
      <c r="C5" s="2"/>
      <c r="D5" s="2"/>
      <c r="E5" s="2"/>
      <c r="I5" s="19"/>
      <c r="J5" s="19"/>
      <c r="K5" s="19"/>
      <c r="L5" s="19"/>
    </row>
    <row r="6" spans="1:12">
      <c r="A6" s="2"/>
      <c r="B6" s="2"/>
      <c r="C6" s="2"/>
      <c r="D6" s="2"/>
      <c r="E6" s="2"/>
      <c r="I6" s="19"/>
      <c r="J6" s="19"/>
      <c r="K6" s="19"/>
      <c r="L6" s="19"/>
    </row>
    <row r="7" spans="1:12">
      <c r="A7" s="2"/>
      <c r="B7" s="2"/>
      <c r="C7" s="2"/>
      <c r="D7" s="2"/>
      <c r="E7" s="2"/>
      <c r="I7" s="19"/>
      <c r="J7" s="19"/>
      <c r="K7" s="19"/>
      <c r="L7" s="19"/>
    </row>
    <row r="8" spans="1:12">
      <c r="A8" s="2"/>
      <c r="B8" s="2"/>
      <c r="C8" s="2"/>
      <c r="D8" s="2"/>
      <c r="E8" s="2"/>
      <c r="I8" s="19"/>
      <c r="J8" s="19"/>
      <c r="K8" s="19"/>
      <c r="L8" s="19"/>
    </row>
    <row r="9" spans="1:12">
      <c r="A9" s="2"/>
      <c r="B9" s="2"/>
      <c r="C9" s="2"/>
      <c r="D9" s="2"/>
      <c r="E9" s="2"/>
      <c r="I9" s="19"/>
      <c r="J9" s="19"/>
      <c r="K9" s="19"/>
      <c r="L9" s="19"/>
    </row>
    <row r="10" spans="1:12">
      <c r="A10" s="2"/>
      <c r="B10" s="2"/>
      <c r="C10" s="2"/>
      <c r="D10" s="2"/>
      <c r="E10" s="2"/>
      <c r="I10" s="19"/>
      <c r="J10" s="19"/>
      <c r="K10" s="19"/>
      <c r="L10" s="19"/>
    </row>
    <row r="11" spans="1:12">
      <c r="A11" s="2"/>
      <c r="B11" s="2"/>
      <c r="C11" s="2"/>
      <c r="D11" s="2"/>
      <c r="E11" s="2"/>
      <c r="I11" s="19"/>
      <c r="J11" s="19"/>
      <c r="K11" s="19"/>
      <c r="L11" s="19"/>
    </row>
    <row r="12" spans="1:12">
      <c r="A12" s="2"/>
      <c r="B12" s="2"/>
      <c r="C12" s="2"/>
      <c r="D12" s="2"/>
      <c r="E12" s="2"/>
      <c r="I12" s="19"/>
      <c r="J12" s="19"/>
      <c r="K12" s="19"/>
      <c r="L12" s="19"/>
    </row>
    <row r="13" spans="1:12">
      <c r="A13" s="2"/>
      <c r="B13" s="2"/>
      <c r="C13" s="2"/>
      <c r="D13" s="2"/>
      <c r="E13" s="2"/>
      <c r="I13" s="19"/>
      <c r="J13" s="19"/>
      <c r="K13" s="19"/>
      <c r="L13" s="19"/>
    </row>
    <row r="14" spans="1:12">
      <c r="A14" s="2"/>
      <c r="B14" s="2"/>
      <c r="C14" s="2"/>
      <c r="D14" s="2"/>
      <c r="E14" s="2"/>
      <c r="I14" s="19"/>
      <c r="J14" s="19"/>
      <c r="K14" s="19"/>
      <c r="L14" s="19"/>
    </row>
    <row r="15" spans="1:12">
      <c r="A15" s="2"/>
      <c r="B15" s="2"/>
      <c r="C15" s="2"/>
      <c r="D15" s="2"/>
      <c r="E15" s="2"/>
      <c r="I15" s="19"/>
      <c r="J15" s="19"/>
      <c r="K15" s="19"/>
      <c r="L15" s="19"/>
    </row>
    <row r="16" spans="1:12">
      <c r="A16" s="2"/>
      <c r="B16" s="2"/>
      <c r="C16" s="2"/>
      <c r="D16" s="2"/>
      <c r="E16" s="2"/>
      <c r="I16" s="19"/>
      <c r="J16" s="19"/>
      <c r="K16" s="19"/>
      <c r="L16" s="19"/>
    </row>
    <row r="17" spans="1:12">
      <c r="A17" s="2"/>
      <c r="B17" s="2"/>
      <c r="C17" s="2"/>
      <c r="D17" s="2"/>
      <c r="E17" s="2"/>
      <c r="I17" s="19"/>
      <c r="J17" s="19"/>
      <c r="K17" s="19"/>
      <c r="L17" s="19"/>
    </row>
    <row r="18" spans="1:12">
      <c r="A18" s="2"/>
      <c r="B18" s="2"/>
      <c r="C18" s="2"/>
      <c r="D18" s="2"/>
      <c r="E18" s="2"/>
      <c r="I18" s="19"/>
      <c r="J18" s="19"/>
      <c r="K18" s="19"/>
      <c r="L18" s="19"/>
    </row>
    <row r="19" spans="1:12">
      <c r="A19" s="2"/>
      <c r="B19" s="2"/>
      <c r="C19" s="2"/>
      <c r="D19" s="2"/>
      <c r="E19" s="2"/>
      <c r="I19" s="19"/>
      <c r="J19" s="19"/>
      <c r="K19" s="19"/>
      <c r="L19" s="19"/>
    </row>
    <row r="20" spans="1:12">
      <c r="A20" s="96" t="s">
        <v>90</v>
      </c>
      <c r="B20" s="2"/>
      <c r="C20" s="2"/>
      <c r="D20" s="2"/>
      <c r="E20" s="2"/>
      <c r="I20" s="19"/>
      <c r="J20" s="19"/>
      <c r="K20" s="19"/>
      <c r="L20" s="19"/>
    </row>
    <row r="21" spans="1:12">
      <c r="A21" s="71" t="s">
        <v>91</v>
      </c>
      <c r="B21" s="43"/>
      <c r="C21" s="40"/>
      <c r="D21" s="40"/>
      <c r="E21" s="40"/>
      <c r="I21" s="19"/>
      <c r="J21" s="19"/>
      <c r="K21" s="19"/>
      <c r="L21" s="19"/>
    </row>
    <row r="22" spans="1:12">
      <c r="A22" s="31" t="s">
        <v>66</v>
      </c>
      <c r="B22" s="43"/>
      <c r="I22" s="19"/>
      <c r="J22" s="19"/>
      <c r="K22" s="19"/>
      <c r="L22" s="19"/>
    </row>
    <row r="23" spans="1:12">
      <c r="B23" s="43"/>
      <c r="I23" s="19"/>
      <c r="J23" s="19"/>
      <c r="K23" s="19"/>
      <c r="L23" s="19"/>
    </row>
    <row r="24" spans="1:12">
      <c r="B24" s="43"/>
      <c r="I24" s="19"/>
      <c r="J24" s="19"/>
      <c r="K24" s="19"/>
      <c r="L24" s="19"/>
    </row>
    <row r="25" spans="1:12">
      <c r="A25" s="56" t="s">
        <v>70</v>
      </c>
      <c r="B25" s="57">
        <v>0.02</v>
      </c>
      <c r="E25" s="90"/>
      <c r="F25" s="91"/>
      <c r="G25" s="91"/>
      <c r="H25" s="91"/>
      <c r="I25" s="91"/>
      <c r="J25" s="92"/>
      <c r="K25" s="92"/>
      <c r="L25" s="92"/>
    </row>
    <row r="26" spans="1:12">
      <c r="A26" s="38" t="s">
        <v>86</v>
      </c>
      <c r="B26" s="32">
        <v>-0.14000000000000001</v>
      </c>
      <c r="E26" s="78"/>
      <c r="F26" s="93"/>
      <c r="G26" s="73"/>
      <c r="H26" s="93"/>
      <c r="I26" s="73"/>
      <c r="J26" s="92"/>
      <c r="K26" s="92"/>
      <c r="L26" s="92"/>
    </row>
    <row r="27" spans="1:12">
      <c r="A27" s="38" t="s">
        <v>87</v>
      </c>
      <c r="B27" s="32">
        <v>-0.01</v>
      </c>
      <c r="E27" s="78"/>
      <c r="F27" s="93"/>
      <c r="G27" s="73"/>
      <c r="H27" s="93"/>
      <c r="I27" s="73"/>
      <c r="J27" s="92"/>
      <c r="K27" s="92"/>
      <c r="L27" s="92"/>
    </row>
    <row r="28" spans="1:12">
      <c r="A28" s="39" t="s">
        <v>88</v>
      </c>
      <c r="B28" s="45">
        <v>-0.13</v>
      </c>
      <c r="E28" s="78"/>
      <c r="F28" s="93"/>
      <c r="G28" s="73"/>
      <c r="H28" s="93"/>
      <c r="I28" s="73"/>
      <c r="J28" s="92"/>
      <c r="K28" s="92"/>
      <c r="L28" s="92"/>
    </row>
    <row r="29" spans="1:12">
      <c r="E29" s="78"/>
      <c r="F29" s="93"/>
      <c r="G29" s="73"/>
      <c r="H29" s="93"/>
      <c r="I29" s="73"/>
      <c r="J29" s="92"/>
      <c r="K29" s="92"/>
      <c r="L29" s="92"/>
    </row>
    <row r="30" spans="1:12">
      <c r="E30" s="78"/>
      <c r="F30" s="93"/>
      <c r="G30" s="73"/>
      <c r="H30" s="93"/>
      <c r="I30" s="73"/>
      <c r="J30" s="92"/>
      <c r="K30" s="92"/>
      <c r="L30" s="92"/>
    </row>
    <row r="31" spans="1:12">
      <c r="E31" s="78"/>
      <c r="F31" s="93"/>
      <c r="G31" s="73"/>
      <c r="H31" s="93"/>
      <c r="I31" s="73"/>
      <c r="J31" s="92"/>
      <c r="K31" s="92"/>
      <c r="L31" s="92"/>
    </row>
    <row r="32" spans="1:12">
      <c r="E32" s="78"/>
      <c r="F32" s="93"/>
      <c r="G32" s="73"/>
      <c r="H32" s="93"/>
      <c r="I32" s="73"/>
      <c r="J32" s="92"/>
      <c r="K32" s="92"/>
      <c r="L32" s="92"/>
    </row>
    <row r="33" spans="5:12">
      <c r="E33" s="78"/>
      <c r="F33" s="93"/>
      <c r="G33" s="73"/>
      <c r="H33" s="93"/>
      <c r="I33" s="73"/>
      <c r="J33" s="20"/>
      <c r="K33" s="20"/>
      <c r="L33" s="20"/>
    </row>
    <row r="34" spans="5:12" ht="15" customHeight="1">
      <c r="E34" s="78"/>
      <c r="F34" s="93"/>
      <c r="G34" s="73"/>
      <c r="H34" s="93"/>
      <c r="I34" s="73"/>
      <c r="J34" s="94"/>
      <c r="K34" s="94"/>
      <c r="L34" s="94"/>
    </row>
    <row r="35" spans="5:12">
      <c r="E35" s="78"/>
      <c r="F35" s="44"/>
      <c r="G35" s="73"/>
      <c r="H35" s="73"/>
      <c r="I35" s="73"/>
      <c r="J35" s="94"/>
      <c r="K35" s="94"/>
      <c r="L35" s="94"/>
    </row>
    <row r="36" spans="5:12">
      <c r="E36" s="78"/>
      <c r="F36" s="44"/>
      <c r="G36" s="73"/>
      <c r="H36" s="73"/>
      <c r="I36" s="73"/>
      <c r="J36" s="94"/>
      <c r="K36" s="94"/>
      <c r="L36" s="94"/>
    </row>
    <row r="37" spans="5:12">
      <c r="E37" s="78"/>
      <c r="F37" s="44"/>
      <c r="G37" s="73"/>
      <c r="H37" s="73"/>
      <c r="I37" s="73"/>
      <c r="J37" s="94"/>
      <c r="K37" s="94"/>
      <c r="L37" s="94"/>
    </row>
    <row r="38" spans="5:12">
      <c r="E38" s="78"/>
      <c r="F38" s="44"/>
      <c r="G38" s="73"/>
      <c r="H38" s="73"/>
      <c r="I38" s="73"/>
      <c r="J38" s="94"/>
      <c r="K38" s="94"/>
      <c r="L38" s="94"/>
    </row>
    <row r="39" spans="5:12">
      <c r="E39" s="78"/>
      <c r="F39" s="44"/>
      <c r="G39" s="73"/>
      <c r="H39" s="73"/>
      <c r="I39" s="73"/>
      <c r="J39" s="94"/>
      <c r="K39" s="94"/>
      <c r="L39" s="94"/>
    </row>
    <row r="40" spans="5:12" ht="16" customHeight="1">
      <c r="E40" s="78"/>
      <c r="F40" s="44"/>
      <c r="G40" s="73"/>
      <c r="H40" s="73"/>
      <c r="I40" s="73"/>
      <c r="J40" s="94"/>
      <c r="K40" s="94"/>
      <c r="L40" s="94"/>
    </row>
    <row r="41" spans="5:12">
      <c r="E41" s="78"/>
      <c r="F41" s="44"/>
      <c r="G41" s="73"/>
      <c r="H41" s="73"/>
      <c r="I41" s="73"/>
      <c r="J41" s="94"/>
      <c r="K41" s="94"/>
      <c r="L41" s="94"/>
    </row>
    <row r="42" spans="5:12">
      <c r="E42" s="78"/>
      <c r="F42" s="44"/>
      <c r="G42" s="73"/>
      <c r="H42" s="73"/>
      <c r="I42" s="73"/>
      <c r="J42" s="94"/>
      <c r="K42" s="94"/>
      <c r="L42" s="94"/>
    </row>
    <row r="43" spans="5:12">
      <c r="E43" s="78"/>
      <c r="F43" s="44"/>
      <c r="G43" s="73"/>
      <c r="H43" s="73"/>
      <c r="I43" s="73"/>
      <c r="J43" s="95"/>
      <c r="K43" s="95"/>
      <c r="L43" s="95"/>
    </row>
    <row r="44" spans="5:12">
      <c r="E44" s="78"/>
      <c r="F44" s="44"/>
      <c r="G44" s="73"/>
      <c r="H44" s="73"/>
      <c r="I44" s="73"/>
      <c r="J44" s="95"/>
      <c r="K44" s="95"/>
      <c r="L44" s="95"/>
    </row>
    <row r="45" spans="5:12">
      <c r="E45" s="93"/>
      <c r="F45" s="95"/>
      <c r="G45" s="95"/>
      <c r="H45" s="95"/>
      <c r="I45" s="95"/>
      <c r="J45" s="95"/>
      <c r="K45" s="95"/>
      <c r="L45" s="95"/>
    </row>
    <row r="46" spans="5:12">
      <c r="E46" s="93"/>
      <c r="F46" s="95"/>
      <c r="G46" s="95"/>
      <c r="H46" s="95"/>
      <c r="I46" s="95"/>
      <c r="J46" s="95"/>
      <c r="K46" s="95"/>
      <c r="L46" s="95"/>
    </row>
    <row r="47" spans="5:12">
      <c r="E47" s="93"/>
      <c r="F47" s="95"/>
      <c r="G47" s="95"/>
      <c r="H47" s="95"/>
      <c r="I47" s="95"/>
      <c r="J47" s="95"/>
      <c r="K47" s="95"/>
      <c r="L47" s="95"/>
    </row>
    <row r="48" spans="5:12">
      <c r="E48" s="93"/>
      <c r="F48" s="95"/>
      <c r="G48" s="95"/>
      <c r="H48" s="95"/>
      <c r="I48" s="95"/>
      <c r="J48" s="95"/>
      <c r="K48" s="95"/>
      <c r="L48" s="95"/>
    </row>
    <row r="49" spans="5:12">
      <c r="E49" s="93"/>
      <c r="F49" s="95"/>
      <c r="G49" s="95"/>
      <c r="H49" s="95"/>
      <c r="I49" s="95"/>
      <c r="J49" s="95"/>
      <c r="K49" s="95"/>
      <c r="L49" s="95"/>
    </row>
    <row r="50" spans="5:12">
      <c r="E50" s="93"/>
      <c r="F50" s="95"/>
      <c r="G50" s="95"/>
      <c r="H50" s="95"/>
      <c r="I50" s="95"/>
      <c r="J50" s="95"/>
      <c r="K50" s="95"/>
      <c r="L50" s="95"/>
    </row>
    <row r="51" spans="5:12">
      <c r="E51" s="93"/>
      <c r="F51" s="95"/>
      <c r="G51" s="95"/>
      <c r="H51" s="95"/>
      <c r="I51" s="95"/>
      <c r="J51" s="95"/>
      <c r="K51" s="95"/>
      <c r="L51" s="95"/>
    </row>
    <row r="52" spans="5:12">
      <c r="E52" s="93"/>
      <c r="F52" s="95"/>
      <c r="G52" s="95"/>
      <c r="H52" s="95"/>
      <c r="I52" s="95"/>
      <c r="J52" s="95"/>
      <c r="K52" s="95"/>
      <c r="L52" s="95"/>
    </row>
    <row r="53" spans="5:12">
      <c r="E53" s="93"/>
      <c r="F53" s="95"/>
      <c r="G53" s="95"/>
      <c r="H53" s="95"/>
      <c r="I53" s="95"/>
      <c r="J53" s="95"/>
      <c r="K53" s="95"/>
      <c r="L53" s="95"/>
    </row>
    <row r="54" spans="5:12">
      <c r="E54" s="93"/>
      <c r="F54" s="95"/>
      <c r="G54" s="95"/>
      <c r="H54" s="95"/>
      <c r="I54" s="95"/>
      <c r="J54" s="95"/>
      <c r="K54" s="95"/>
      <c r="L54" s="95"/>
    </row>
    <row r="55" spans="5:12">
      <c r="E55" s="93"/>
      <c r="F55" s="95"/>
      <c r="G55" s="95"/>
      <c r="H55" s="95"/>
      <c r="I55" s="95"/>
      <c r="J55" s="95"/>
      <c r="K55" s="95"/>
      <c r="L55" s="95"/>
    </row>
    <row r="56" spans="5:12">
      <c r="E56" s="93"/>
      <c r="F56" s="95"/>
      <c r="G56" s="95"/>
      <c r="H56" s="95"/>
      <c r="I56" s="95"/>
      <c r="J56" s="95"/>
      <c r="K56" s="95"/>
      <c r="L56" s="95"/>
    </row>
    <row r="57" spans="5:12">
      <c r="E57" s="93"/>
      <c r="F57" s="95"/>
      <c r="G57" s="95"/>
      <c r="H57" s="95"/>
      <c r="I57" s="95"/>
      <c r="J57" s="95"/>
      <c r="K57" s="95"/>
      <c r="L57" s="95"/>
    </row>
    <row r="58" spans="5:12">
      <c r="E58" s="93"/>
      <c r="F58" s="95"/>
      <c r="G58" s="95"/>
      <c r="H58" s="95"/>
      <c r="I58" s="95"/>
      <c r="J58" s="95"/>
      <c r="K58" s="95"/>
      <c r="L58" s="95"/>
    </row>
    <row r="59" spans="5:12">
      <c r="E59" s="93"/>
      <c r="F59" s="95"/>
      <c r="G59" s="95"/>
      <c r="H59" s="95"/>
      <c r="I59" s="95"/>
      <c r="J59" s="95"/>
      <c r="K59" s="95"/>
      <c r="L59" s="95"/>
    </row>
    <row r="60" spans="5:12">
      <c r="E60" s="93"/>
      <c r="F60" s="95"/>
      <c r="G60" s="95"/>
      <c r="H60" s="95"/>
      <c r="I60" s="95"/>
      <c r="J60" s="95"/>
      <c r="K60" s="95"/>
      <c r="L60" s="95"/>
    </row>
    <row r="61" spans="5:12">
      <c r="E61" s="93"/>
      <c r="F61" s="95"/>
      <c r="G61" s="95"/>
      <c r="H61" s="95"/>
      <c r="I61" s="95"/>
      <c r="J61" s="95"/>
      <c r="K61" s="95"/>
      <c r="L61" s="95"/>
    </row>
    <row r="62" spans="5:12">
      <c r="E62" s="93"/>
      <c r="F62" s="95"/>
      <c r="G62" s="95"/>
      <c r="H62" s="95"/>
      <c r="I62" s="95"/>
      <c r="J62" s="95"/>
      <c r="K62" s="95"/>
      <c r="L62" s="95"/>
    </row>
    <row r="63" spans="5:12">
      <c r="E63" s="93"/>
      <c r="F63" s="95"/>
      <c r="G63" s="95"/>
      <c r="H63" s="95"/>
      <c r="I63" s="95"/>
      <c r="J63" s="95"/>
      <c r="K63" s="95"/>
      <c r="L63" s="95"/>
    </row>
    <row r="64" spans="5:12">
      <c r="E64" s="93"/>
      <c r="F64" s="95"/>
      <c r="G64" s="95"/>
      <c r="H64" s="95"/>
      <c r="I64" s="95"/>
      <c r="J64" s="95"/>
      <c r="K64" s="95"/>
      <c r="L64" s="95"/>
    </row>
    <row r="65" spans="5:12">
      <c r="E65" s="93"/>
      <c r="F65" s="95"/>
      <c r="G65" s="95"/>
      <c r="H65" s="95"/>
      <c r="I65" s="95"/>
      <c r="J65" s="95"/>
      <c r="K65" s="95"/>
      <c r="L65" s="95"/>
    </row>
    <row r="66" spans="5:12">
      <c r="E66" s="93"/>
      <c r="F66" s="95"/>
      <c r="G66" s="95"/>
      <c r="H66" s="95"/>
      <c r="I66" s="95"/>
      <c r="J66" s="95"/>
      <c r="K66" s="95"/>
      <c r="L66" s="95"/>
    </row>
    <row r="67" spans="5:12">
      <c r="E67" s="93"/>
      <c r="F67" s="95"/>
      <c r="G67" s="95"/>
      <c r="H67" s="95"/>
      <c r="I67" s="95"/>
      <c r="J67" s="95"/>
      <c r="K67" s="95"/>
      <c r="L67" s="95"/>
    </row>
    <row r="68" spans="5:12">
      <c r="E68" s="93"/>
      <c r="F68" s="95"/>
      <c r="G68" s="95"/>
      <c r="H68" s="95"/>
      <c r="I68" s="95"/>
      <c r="J68" s="95"/>
      <c r="K68" s="95"/>
      <c r="L68" s="95"/>
    </row>
    <row r="69" spans="5:12">
      <c r="E69" s="93"/>
      <c r="F69" s="95"/>
      <c r="G69" s="95"/>
      <c r="H69" s="95"/>
      <c r="I69" s="95"/>
      <c r="J69" s="95"/>
      <c r="K69" s="95"/>
      <c r="L69" s="95"/>
    </row>
    <row r="70" spans="5:12">
      <c r="E70" s="93"/>
      <c r="F70" s="95"/>
      <c r="G70" s="95"/>
      <c r="H70" s="95"/>
      <c r="I70" s="95"/>
      <c r="J70" s="95"/>
      <c r="K70" s="95"/>
      <c r="L70" s="95"/>
    </row>
    <row r="71" spans="5:12">
      <c r="E71" s="93"/>
      <c r="F71" s="95"/>
      <c r="G71" s="95"/>
      <c r="H71" s="95"/>
      <c r="I71" s="95"/>
      <c r="J71" s="95"/>
      <c r="K71" s="95"/>
      <c r="L71" s="95"/>
    </row>
    <row r="72" spans="5:12">
      <c r="E72" s="93"/>
      <c r="F72" s="95"/>
      <c r="G72" s="95"/>
      <c r="H72" s="95"/>
      <c r="I72" s="95"/>
      <c r="J72" s="95"/>
      <c r="K72" s="95"/>
      <c r="L72" s="95"/>
    </row>
    <row r="73" spans="5:12">
      <c r="E73" s="93"/>
      <c r="F73" s="95"/>
      <c r="G73" s="95"/>
      <c r="H73" s="95"/>
      <c r="I73" s="95"/>
      <c r="J73" s="95"/>
      <c r="K73" s="95"/>
      <c r="L73" s="95"/>
    </row>
    <row r="74" spans="5:12">
      <c r="E74" s="93"/>
      <c r="F74" s="95"/>
      <c r="G74" s="95"/>
      <c r="H74" s="95"/>
      <c r="I74" s="95"/>
      <c r="J74" s="95"/>
      <c r="K74" s="95"/>
      <c r="L74" s="95"/>
    </row>
    <row r="75" spans="5:12">
      <c r="E75" s="93"/>
      <c r="F75" s="95"/>
      <c r="G75" s="95"/>
      <c r="H75" s="95"/>
      <c r="I75" s="95"/>
      <c r="J75" s="95"/>
      <c r="K75" s="95"/>
      <c r="L75" s="95"/>
    </row>
    <row r="76" spans="5:12">
      <c r="E76" s="93"/>
      <c r="F76" s="95"/>
      <c r="G76" s="95"/>
      <c r="H76" s="95"/>
      <c r="I76" s="95"/>
      <c r="J76" s="95"/>
      <c r="K76" s="95"/>
      <c r="L76" s="95"/>
    </row>
    <row r="77" spans="5:12">
      <c r="E77" s="93"/>
      <c r="F77" s="95"/>
      <c r="G77" s="95"/>
      <c r="H77" s="95"/>
      <c r="I77" s="95"/>
      <c r="J77" s="95"/>
      <c r="K77" s="95"/>
      <c r="L77" s="95"/>
    </row>
    <row r="78" spans="5:12">
      <c r="E78" s="93"/>
      <c r="F78" s="95"/>
      <c r="G78" s="95"/>
      <c r="H78" s="95"/>
      <c r="I78" s="95"/>
      <c r="J78" s="95"/>
      <c r="K78" s="95"/>
      <c r="L78" s="95"/>
    </row>
    <row r="79" spans="5:12">
      <c r="E79" s="93"/>
      <c r="F79" s="95"/>
      <c r="G79" s="95"/>
      <c r="H79" s="95"/>
      <c r="I79" s="95"/>
      <c r="J79" s="95"/>
      <c r="K79" s="95"/>
      <c r="L79" s="95"/>
    </row>
    <row r="80" spans="5:12">
      <c r="E80" s="93"/>
      <c r="F80" s="95"/>
      <c r="G80" s="95"/>
      <c r="H80" s="95"/>
      <c r="I80" s="95"/>
      <c r="J80" s="95"/>
      <c r="K80" s="95"/>
      <c r="L80" s="95"/>
    </row>
    <row r="81" spans="5:12">
      <c r="E81" s="93"/>
      <c r="F81" s="95"/>
      <c r="G81" s="95"/>
      <c r="H81" s="95"/>
      <c r="I81" s="95"/>
      <c r="J81" s="95"/>
      <c r="K81" s="95"/>
      <c r="L81" s="95"/>
    </row>
    <row r="82" spans="5:12">
      <c r="E82" s="93"/>
      <c r="F82" s="95"/>
      <c r="G82" s="95"/>
      <c r="H82" s="95"/>
      <c r="I82" s="95"/>
      <c r="J82" s="95"/>
      <c r="K82" s="95"/>
      <c r="L82" s="95"/>
    </row>
    <row r="83" spans="5:12">
      <c r="E83" s="93"/>
      <c r="F83" s="95"/>
      <c r="G83" s="95"/>
      <c r="H83" s="95"/>
      <c r="I83" s="95"/>
      <c r="J83" s="95"/>
      <c r="K83" s="95"/>
      <c r="L83" s="95"/>
    </row>
    <row r="84" spans="5:12">
      <c r="E84" s="93"/>
      <c r="F84" s="95"/>
      <c r="G84" s="95"/>
      <c r="H84" s="95"/>
      <c r="I84" s="95"/>
      <c r="J84" s="95"/>
      <c r="K84" s="95"/>
      <c r="L84" s="95"/>
    </row>
    <row r="85" spans="5:12">
      <c r="E85" s="93"/>
      <c r="F85" s="95"/>
      <c r="G85" s="95"/>
      <c r="H85" s="95"/>
      <c r="I85" s="95"/>
      <c r="J85" s="95"/>
      <c r="K85" s="95"/>
      <c r="L85" s="95"/>
    </row>
    <row r="86" spans="5:12">
      <c r="E86" s="93"/>
      <c r="F86" s="95"/>
      <c r="G86" s="95"/>
      <c r="H86" s="95"/>
      <c r="I86" s="95"/>
      <c r="J86" s="95"/>
      <c r="K86" s="95"/>
      <c r="L86" s="95"/>
    </row>
    <row r="87" spans="5:12">
      <c r="E87" s="93"/>
      <c r="F87" s="95"/>
      <c r="G87" s="95"/>
      <c r="H87" s="95"/>
      <c r="I87" s="95"/>
      <c r="J87" s="95"/>
      <c r="K87" s="95"/>
      <c r="L87" s="95"/>
    </row>
    <row r="88" spans="5:12">
      <c r="E88" s="93"/>
      <c r="F88" s="95"/>
      <c r="G88" s="95"/>
      <c r="H88" s="95"/>
      <c r="I88" s="95"/>
      <c r="J88" s="95"/>
      <c r="K88" s="95"/>
      <c r="L88" s="95"/>
    </row>
    <row r="89" spans="5:12">
      <c r="E89" s="93"/>
      <c r="F89" s="95"/>
      <c r="G89" s="95"/>
      <c r="H89" s="95"/>
      <c r="I89" s="95"/>
      <c r="J89" s="95"/>
      <c r="K89" s="95"/>
      <c r="L89" s="95"/>
    </row>
    <row r="90" spans="5:12">
      <c r="E90" s="93"/>
      <c r="F90" s="95"/>
      <c r="G90" s="95"/>
      <c r="H90" s="95"/>
      <c r="I90" s="95"/>
      <c r="J90" s="95"/>
      <c r="K90" s="95"/>
      <c r="L90" s="95"/>
    </row>
    <row r="91" spans="5:12">
      <c r="E91" s="93"/>
      <c r="F91" s="95"/>
      <c r="G91" s="95"/>
      <c r="H91" s="95"/>
      <c r="I91" s="95"/>
      <c r="J91" s="95"/>
      <c r="K91" s="95"/>
      <c r="L91" s="95"/>
    </row>
    <row r="92" spans="5:12">
      <c r="E92" s="93"/>
      <c r="F92" s="95"/>
      <c r="G92" s="95"/>
      <c r="H92" s="95"/>
      <c r="I92" s="95"/>
      <c r="J92" s="95"/>
      <c r="K92" s="95"/>
      <c r="L92" s="95"/>
    </row>
    <row r="93" spans="5:12">
      <c r="E93" s="93"/>
      <c r="F93" s="95"/>
      <c r="G93" s="95"/>
      <c r="H93" s="95"/>
      <c r="I93" s="95"/>
      <c r="J93" s="95"/>
      <c r="K93" s="95"/>
      <c r="L93" s="95"/>
    </row>
    <row r="94" spans="5:12">
      <c r="E94" s="93"/>
      <c r="F94" s="95"/>
      <c r="G94" s="95"/>
      <c r="H94" s="95"/>
      <c r="I94" s="95"/>
      <c r="J94" s="95"/>
      <c r="K94" s="95"/>
      <c r="L94" s="95"/>
    </row>
    <row r="95" spans="5:12">
      <c r="E95" s="93"/>
      <c r="F95" s="95"/>
      <c r="G95" s="95"/>
      <c r="H95" s="95"/>
      <c r="I95" s="95"/>
      <c r="J95" s="95"/>
      <c r="K95" s="95"/>
      <c r="L95" s="95"/>
    </row>
    <row r="96" spans="5:12">
      <c r="E96" s="93"/>
      <c r="F96" s="95"/>
      <c r="G96" s="95"/>
      <c r="H96" s="95"/>
      <c r="I96" s="95"/>
      <c r="J96" s="95"/>
      <c r="K96" s="95"/>
      <c r="L96" s="95"/>
    </row>
    <row r="97" spans="5:12">
      <c r="E97" s="93"/>
      <c r="F97" s="95"/>
      <c r="G97" s="95"/>
      <c r="H97" s="95"/>
      <c r="I97" s="95"/>
      <c r="J97" s="95"/>
      <c r="K97" s="95"/>
      <c r="L97" s="95"/>
    </row>
    <row r="98" spans="5:12">
      <c r="E98" s="93"/>
      <c r="F98" s="95"/>
      <c r="G98" s="95"/>
      <c r="H98" s="95"/>
      <c r="I98" s="95"/>
      <c r="J98" s="95"/>
      <c r="K98" s="95"/>
      <c r="L98" s="95"/>
    </row>
    <row r="99" spans="5:12">
      <c r="E99" s="93"/>
      <c r="F99" s="95"/>
      <c r="G99" s="95"/>
      <c r="H99" s="95"/>
      <c r="I99" s="95"/>
      <c r="J99" s="95"/>
      <c r="K99" s="95"/>
      <c r="L99" s="95"/>
    </row>
    <row r="100" spans="5:12">
      <c r="E100" s="93"/>
      <c r="F100" s="95"/>
      <c r="G100" s="95"/>
      <c r="H100" s="95"/>
      <c r="I100" s="95"/>
      <c r="J100" s="95"/>
      <c r="K100" s="95"/>
      <c r="L100" s="95"/>
    </row>
    <row r="101" spans="5:12">
      <c r="E101" s="93"/>
      <c r="F101" s="95"/>
      <c r="G101" s="95"/>
      <c r="H101" s="95"/>
      <c r="I101" s="95"/>
      <c r="J101" s="95"/>
      <c r="K101" s="95"/>
      <c r="L101" s="95"/>
    </row>
    <row r="102" spans="5:12">
      <c r="E102" s="93"/>
      <c r="F102" s="95"/>
      <c r="G102" s="95"/>
      <c r="H102" s="95"/>
      <c r="I102" s="95"/>
      <c r="J102" s="95"/>
      <c r="K102" s="95"/>
      <c r="L102" s="95"/>
    </row>
    <row r="103" spans="5:12">
      <c r="E103" s="93"/>
      <c r="F103" s="95"/>
      <c r="G103" s="95"/>
      <c r="H103" s="95"/>
      <c r="I103" s="95"/>
      <c r="J103" s="95"/>
      <c r="K103" s="95"/>
      <c r="L103" s="95"/>
    </row>
    <row r="104" spans="5:12">
      <c r="E104" s="93"/>
      <c r="F104" s="95"/>
      <c r="G104" s="95"/>
      <c r="H104" s="95"/>
      <c r="I104" s="95"/>
      <c r="J104" s="95"/>
      <c r="K104" s="95"/>
      <c r="L104" s="95"/>
    </row>
    <row r="105" spans="5:12">
      <c r="E105" s="93"/>
      <c r="F105" s="95"/>
      <c r="G105" s="95"/>
      <c r="H105" s="95"/>
      <c r="I105" s="95"/>
      <c r="J105" s="95"/>
      <c r="K105" s="95"/>
      <c r="L105" s="95"/>
    </row>
    <row r="106" spans="5:12">
      <c r="E106" s="93"/>
      <c r="F106" s="95"/>
      <c r="G106" s="95"/>
      <c r="H106" s="95"/>
      <c r="I106" s="95"/>
      <c r="J106" s="95"/>
      <c r="K106" s="95"/>
      <c r="L106" s="95"/>
    </row>
    <row r="107" spans="5:12">
      <c r="E107" s="93"/>
      <c r="F107" s="95"/>
      <c r="G107" s="95"/>
      <c r="H107" s="95"/>
      <c r="I107" s="95"/>
      <c r="J107" s="95"/>
      <c r="K107" s="95"/>
      <c r="L107" s="95"/>
    </row>
    <row r="108" spans="5:12">
      <c r="E108" s="93"/>
      <c r="F108" s="95"/>
      <c r="G108" s="95"/>
      <c r="H108" s="95"/>
      <c r="I108" s="95"/>
      <c r="J108" s="95"/>
      <c r="K108" s="95"/>
      <c r="L108" s="95"/>
    </row>
    <row r="109" spans="5:12">
      <c r="E109" s="93"/>
      <c r="F109" s="95"/>
      <c r="G109" s="95"/>
      <c r="H109" s="95"/>
      <c r="I109" s="95"/>
      <c r="J109" s="95"/>
      <c r="K109" s="95"/>
      <c r="L109" s="95"/>
    </row>
    <row r="110" spans="5:12">
      <c r="E110" s="93"/>
      <c r="F110" s="95"/>
      <c r="G110" s="95"/>
      <c r="H110" s="95"/>
      <c r="I110" s="95"/>
      <c r="J110" s="95"/>
      <c r="K110" s="95"/>
      <c r="L110" s="95"/>
    </row>
    <row r="111" spans="5:12">
      <c r="E111" s="93"/>
      <c r="F111" s="95"/>
      <c r="G111" s="95"/>
      <c r="H111" s="95"/>
      <c r="I111" s="95"/>
      <c r="J111" s="95"/>
      <c r="K111" s="95"/>
      <c r="L111" s="95"/>
    </row>
    <row r="112" spans="5:12">
      <c r="E112" s="93"/>
      <c r="F112" s="95"/>
      <c r="G112" s="95"/>
      <c r="H112" s="95"/>
      <c r="I112" s="95"/>
      <c r="J112" s="95"/>
      <c r="K112" s="95"/>
      <c r="L112" s="95"/>
    </row>
    <row r="113" spans="5:12">
      <c r="E113" s="93"/>
      <c r="F113" s="95"/>
      <c r="G113" s="95"/>
      <c r="H113" s="95"/>
      <c r="I113" s="95"/>
      <c r="J113" s="95"/>
      <c r="K113" s="95"/>
      <c r="L113" s="95"/>
    </row>
    <row r="114" spans="5:12">
      <c r="E114" s="93"/>
      <c r="F114" s="95"/>
      <c r="G114" s="95"/>
      <c r="H114" s="95"/>
      <c r="I114" s="95"/>
      <c r="J114" s="95"/>
      <c r="K114" s="95"/>
      <c r="L114" s="95"/>
    </row>
    <row r="115" spans="5:12">
      <c r="E115" s="93"/>
      <c r="F115" s="95"/>
      <c r="G115" s="95"/>
      <c r="H115" s="95"/>
      <c r="I115" s="95"/>
      <c r="J115" s="95"/>
      <c r="K115" s="95"/>
      <c r="L115" s="95"/>
    </row>
    <row r="116" spans="5:12">
      <c r="E116" s="93"/>
      <c r="F116" s="95"/>
      <c r="G116" s="95"/>
      <c r="H116" s="95"/>
      <c r="I116" s="95"/>
      <c r="J116" s="95"/>
      <c r="K116" s="95"/>
      <c r="L116" s="95"/>
    </row>
    <row r="117" spans="5:12">
      <c r="E117" s="93"/>
      <c r="F117" s="95"/>
      <c r="G117" s="95"/>
      <c r="H117" s="95"/>
      <c r="I117" s="95"/>
      <c r="J117" s="95"/>
      <c r="K117" s="95"/>
      <c r="L117" s="95"/>
    </row>
    <row r="118" spans="5:12">
      <c r="E118" s="93"/>
      <c r="F118" s="95"/>
      <c r="G118" s="95"/>
      <c r="H118" s="95"/>
      <c r="I118" s="95"/>
      <c r="J118" s="95"/>
      <c r="K118" s="95"/>
      <c r="L118" s="95"/>
    </row>
    <row r="119" spans="5:12">
      <c r="E119" s="93"/>
      <c r="F119" s="95"/>
      <c r="G119" s="95"/>
      <c r="H119" s="95"/>
      <c r="I119" s="95"/>
      <c r="J119" s="95"/>
      <c r="K119" s="95"/>
      <c r="L119" s="95"/>
    </row>
    <row r="120" spans="5:12">
      <c r="E120" s="93"/>
      <c r="F120" s="95"/>
      <c r="G120" s="95"/>
      <c r="H120" s="95"/>
      <c r="I120" s="95"/>
      <c r="J120" s="95"/>
      <c r="K120" s="95"/>
      <c r="L120" s="95"/>
    </row>
    <row r="121" spans="5:12">
      <c r="E121" s="93"/>
      <c r="F121" s="95"/>
      <c r="G121" s="95"/>
      <c r="H121" s="95"/>
      <c r="I121" s="95"/>
      <c r="J121" s="95"/>
      <c r="K121" s="95"/>
      <c r="L121" s="95"/>
    </row>
    <row r="122" spans="5:12">
      <c r="E122" s="93"/>
      <c r="F122" s="95"/>
      <c r="G122" s="95"/>
      <c r="H122" s="95"/>
      <c r="I122" s="95"/>
      <c r="J122" s="95"/>
      <c r="K122" s="95"/>
      <c r="L122" s="95"/>
    </row>
    <row r="123" spans="5:12">
      <c r="E123" s="93"/>
      <c r="F123" s="95"/>
      <c r="G123" s="95"/>
      <c r="H123" s="95"/>
      <c r="I123" s="95"/>
      <c r="J123" s="95"/>
      <c r="K123" s="95"/>
      <c r="L123" s="95"/>
    </row>
    <row r="124" spans="5:12">
      <c r="E124" s="93"/>
      <c r="F124" s="95"/>
      <c r="G124" s="95"/>
      <c r="H124" s="95"/>
      <c r="I124" s="95"/>
      <c r="J124" s="95"/>
      <c r="K124" s="95"/>
      <c r="L124" s="95"/>
    </row>
    <row r="125" spans="5:12">
      <c r="E125" s="93"/>
      <c r="F125" s="95"/>
      <c r="G125" s="95"/>
      <c r="H125" s="95"/>
      <c r="I125" s="95"/>
      <c r="J125" s="95"/>
      <c r="K125" s="95"/>
      <c r="L125" s="95"/>
    </row>
    <row r="126" spans="5:12">
      <c r="E126" s="93"/>
      <c r="F126" s="95"/>
      <c r="G126" s="95"/>
      <c r="H126" s="95"/>
      <c r="I126" s="95"/>
      <c r="J126" s="95"/>
      <c r="K126" s="95"/>
      <c r="L126" s="95"/>
    </row>
    <row r="127" spans="5:12">
      <c r="E127" s="93"/>
      <c r="F127" s="95"/>
      <c r="G127" s="95"/>
      <c r="H127" s="95"/>
      <c r="I127" s="95"/>
      <c r="J127" s="95"/>
      <c r="K127" s="95"/>
      <c r="L127" s="95"/>
    </row>
    <row r="128" spans="5:12">
      <c r="E128" s="93"/>
      <c r="F128" s="95"/>
      <c r="G128" s="95"/>
      <c r="H128" s="95"/>
      <c r="I128" s="95"/>
      <c r="J128" s="95"/>
      <c r="K128" s="95"/>
      <c r="L128" s="95"/>
    </row>
    <row r="129" spans="5:12">
      <c r="E129" s="93"/>
      <c r="F129" s="95"/>
      <c r="G129" s="95"/>
      <c r="H129" s="95"/>
      <c r="I129" s="95"/>
      <c r="J129" s="95"/>
      <c r="K129" s="95"/>
      <c r="L129" s="95"/>
    </row>
    <row r="130" spans="5:12">
      <c r="E130" s="93"/>
      <c r="F130" s="95"/>
      <c r="G130" s="95"/>
      <c r="H130" s="95"/>
      <c r="I130" s="95"/>
      <c r="J130" s="95"/>
      <c r="K130" s="95"/>
      <c r="L130" s="95"/>
    </row>
    <row r="131" spans="5:12">
      <c r="E131" s="93"/>
      <c r="F131" s="95"/>
      <c r="G131" s="95"/>
      <c r="H131" s="95"/>
      <c r="I131" s="95"/>
      <c r="J131" s="95"/>
      <c r="K131" s="95"/>
      <c r="L131" s="95"/>
    </row>
    <row r="132" spans="5:12">
      <c r="E132" s="93"/>
      <c r="F132" s="95"/>
      <c r="G132" s="95"/>
      <c r="H132" s="95"/>
      <c r="I132" s="95"/>
      <c r="J132" s="95"/>
      <c r="K132" s="95"/>
      <c r="L132" s="95"/>
    </row>
    <row r="133" spans="5:12">
      <c r="E133" s="93"/>
      <c r="F133" s="95"/>
      <c r="G133" s="95"/>
      <c r="H133" s="95"/>
      <c r="I133" s="95"/>
      <c r="J133" s="95"/>
      <c r="K133" s="95"/>
      <c r="L133" s="95"/>
    </row>
    <row r="134" spans="5:12">
      <c r="E134" s="93"/>
      <c r="F134" s="95"/>
      <c r="G134" s="95"/>
      <c r="H134" s="95"/>
      <c r="I134" s="95"/>
      <c r="J134" s="95"/>
      <c r="K134" s="95"/>
      <c r="L134" s="95"/>
    </row>
    <row r="135" spans="5:12">
      <c r="E135" s="93"/>
      <c r="F135" s="95"/>
      <c r="G135" s="95"/>
      <c r="H135" s="95"/>
      <c r="I135" s="95"/>
      <c r="J135" s="95"/>
      <c r="K135" s="95"/>
      <c r="L135" s="95"/>
    </row>
    <row r="136" spans="5:12">
      <c r="E136" s="93"/>
      <c r="F136" s="95"/>
      <c r="G136" s="95"/>
      <c r="H136" s="95"/>
      <c r="I136" s="95"/>
      <c r="J136" s="95"/>
      <c r="K136" s="95"/>
      <c r="L136" s="95"/>
    </row>
    <row r="137" spans="5:12">
      <c r="E137" s="93"/>
      <c r="F137" s="95"/>
      <c r="G137" s="95"/>
      <c r="H137" s="95"/>
      <c r="I137" s="95"/>
      <c r="J137" s="95"/>
      <c r="K137" s="95"/>
      <c r="L137" s="95"/>
    </row>
    <row r="138" spans="5:12">
      <c r="E138" s="93"/>
      <c r="F138" s="95"/>
      <c r="G138" s="95"/>
      <c r="H138" s="95"/>
      <c r="I138" s="95"/>
      <c r="J138" s="95"/>
      <c r="K138" s="95"/>
      <c r="L138" s="95"/>
    </row>
    <row r="139" spans="5:12">
      <c r="E139" s="93"/>
      <c r="F139" s="95"/>
      <c r="G139" s="95"/>
      <c r="H139" s="95"/>
      <c r="I139" s="95"/>
      <c r="J139" s="95"/>
      <c r="K139" s="95"/>
      <c r="L139" s="95"/>
    </row>
    <row r="140" spans="5:12">
      <c r="E140" s="93"/>
      <c r="F140" s="95"/>
      <c r="G140" s="95"/>
      <c r="H140" s="95"/>
      <c r="I140" s="95"/>
      <c r="J140" s="95"/>
      <c r="K140" s="95"/>
      <c r="L140" s="95"/>
    </row>
    <row r="141" spans="5:12">
      <c r="E141" s="93"/>
      <c r="F141" s="95"/>
      <c r="G141" s="95"/>
      <c r="H141" s="95"/>
      <c r="I141" s="95"/>
      <c r="J141" s="95"/>
      <c r="K141" s="95"/>
      <c r="L141" s="95"/>
    </row>
    <row r="142" spans="5:12">
      <c r="E142" s="93"/>
      <c r="F142" s="95"/>
      <c r="G142" s="95"/>
      <c r="H142" s="95"/>
      <c r="I142" s="95"/>
      <c r="J142" s="95"/>
      <c r="K142" s="95"/>
      <c r="L142" s="95"/>
    </row>
    <row r="143" spans="5:12">
      <c r="E143" s="93"/>
      <c r="F143" s="95"/>
      <c r="G143" s="95"/>
      <c r="H143" s="95"/>
      <c r="I143" s="95"/>
      <c r="J143" s="95"/>
      <c r="K143" s="95"/>
      <c r="L143" s="95"/>
    </row>
    <row r="144" spans="5:12">
      <c r="E144" s="93"/>
      <c r="F144" s="95"/>
      <c r="G144" s="95"/>
      <c r="H144" s="95"/>
      <c r="I144" s="95"/>
      <c r="J144" s="95"/>
      <c r="K144" s="95"/>
      <c r="L144" s="95"/>
    </row>
    <row r="145" spans="5:12">
      <c r="E145" s="93"/>
      <c r="F145" s="95"/>
      <c r="G145" s="95"/>
      <c r="H145" s="95"/>
      <c r="I145" s="95"/>
      <c r="J145" s="95"/>
      <c r="K145" s="95"/>
      <c r="L145" s="9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22B1-0354-4F62-93F3-DAD11864914A}">
  <dimension ref="A1:U33"/>
  <sheetViews>
    <sheetView zoomScaleNormal="100" workbookViewId="0">
      <selection activeCell="C16" sqref="C16"/>
    </sheetView>
  </sheetViews>
  <sheetFormatPr baseColWidth="10" defaultColWidth="8.83203125" defaultRowHeight="15"/>
  <cols>
    <col min="2" max="2" width="41.33203125" bestFit="1" customWidth="1"/>
    <col min="3" max="3" width="39.5" bestFit="1" customWidth="1"/>
    <col min="4" max="4" width="20.83203125" bestFit="1" customWidth="1"/>
  </cols>
  <sheetData>
    <row r="1" spans="1:21">
      <c r="A1" s="25" t="s">
        <v>59</v>
      </c>
      <c r="B1" s="25" t="s">
        <v>60</v>
      </c>
      <c r="C1" s="25" t="s">
        <v>61</v>
      </c>
      <c r="D1" s="25" t="s">
        <v>62</v>
      </c>
    </row>
    <row r="2" spans="1:21">
      <c r="A2" s="25">
        <v>2001</v>
      </c>
      <c r="B2" s="25">
        <v>0.36859049999999999</v>
      </c>
      <c r="C2" s="25">
        <v>0.41600000000000004</v>
      </c>
      <c r="D2" s="25">
        <v>0.55500000000000005</v>
      </c>
    </row>
    <row r="3" spans="1:21">
      <c r="A3" s="25">
        <v>2002</v>
      </c>
      <c r="B3" s="25">
        <v>0.35694759999999998</v>
      </c>
      <c r="C3" s="25">
        <v>0.38700000000000001</v>
      </c>
      <c r="D3" s="25">
        <v>0.52300000000000002</v>
      </c>
    </row>
    <row r="4" spans="1:21" ht="16">
      <c r="A4" s="25">
        <v>2003</v>
      </c>
      <c r="B4" s="25">
        <v>0.34866570000000002</v>
      </c>
      <c r="C4" s="25">
        <v>0.37200000000000005</v>
      </c>
      <c r="D4" s="25">
        <v>0.47799999999999998</v>
      </c>
      <c r="F4" s="2" t="s">
        <v>63</v>
      </c>
    </row>
    <row r="5" spans="1:21">
      <c r="A5" s="25">
        <v>2004</v>
      </c>
      <c r="B5" s="25">
        <v>0.34044930000000001</v>
      </c>
      <c r="C5" s="25">
        <v>0.36700000000000005</v>
      </c>
      <c r="D5" s="25">
        <v>0.42499999999999999</v>
      </c>
    </row>
    <row r="6" spans="1:21">
      <c r="A6" s="25">
        <v>2005</v>
      </c>
      <c r="B6" s="25">
        <v>0.34736909999999999</v>
      </c>
      <c r="C6" s="25">
        <v>0.36899999999999999</v>
      </c>
      <c r="D6" s="25">
        <v>0.435</v>
      </c>
    </row>
    <row r="7" spans="1:21">
      <c r="A7" s="25">
        <v>2006</v>
      </c>
      <c r="B7" s="25">
        <v>0.3361789</v>
      </c>
      <c r="C7" s="25">
        <v>0.36200000000000004</v>
      </c>
      <c r="D7" s="25">
        <v>0.41200000000000003</v>
      </c>
    </row>
    <row r="8" spans="1:21">
      <c r="A8" s="25">
        <v>2007</v>
      </c>
      <c r="B8" s="25">
        <v>0.33003290000000002</v>
      </c>
      <c r="C8" s="25">
        <v>0.373</v>
      </c>
      <c r="D8" s="25">
        <v>0.41200000000000003</v>
      </c>
    </row>
    <row r="9" spans="1:21">
      <c r="A9" s="25">
        <v>2008</v>
      </c>
      <c r="B9" s="25">
        <v>0.33919690000000002</v>
      </c>
      <c r="C9" s="25">
        <v>0.38700000000000001</v>
      </c>
      <c r="D9" s="25">
        <v>0.41100000000000003</v>
      </c>
      <c r="G9" s="26"/>
      <c r="H9" s="27"/>
      <c r="I9" s="27"/>
      <c r="J9" s="28"/>
      <c r="K9" s="27"/>
      <c r="L9" s="27"/>
      <c r="M9" s="28"/>
      <c r="N9" s="27"/>
      <c r="O9" s="27"/>
      <c r="P9" s="28"/>
    </row>
    <row r="10" spans="1:21">
      <c r="A10" s="25">
        <v>2009</v>
      </c>
      <c r="B10" s="25">
        <v>0.3181967</v>
      </c>
      <c r="C10" s="25">
        <v>0.38500000000000001</v>
      </c>
      <c r="D10" s="25">
        <v>0.40200000000000002</v>
      </c>
      <c r="G10" s="26"/>
      <c r="H10" s="27"/>
      <c r="I10" s="27"/>
      <c r="J10" s="28"/>
      <c r="K10" s="27"/>
      <c r="L10" s="27"/>
      <c r="M10" s="28"/>
      <c r="N10" s="27"/>
      <c r="O10" s="27"/>
      <c r="P10" s="28"/>
    </row>
    <row r="11" spans="1:21">
      <c r="A11" s="25">
        <v>2010</v>
      </c>
      <c r="B11" s="25">
        <v>0.32542399999999999</v>
      </c>
      <c r="C11" s="25">
        <v>0.36899999999999999</v>
      </c>
      <c r="D11" s="25">
        <v>0.376</v>
      </c>
      <c r="G11" s="26"/>
      <c r="H11" s="27"/>
      <c r="I11" s="27"/>
      <c r="J11" s="28"/>
      <c r="K11" s="27"/>
      <c r="L11" s="27"/>
      <c r="M11" s="28"/>
      <c r="N11" s="27"/>
      <c r="O11" s="27"/>
      <c r="P11" s="28"/>
    </row>
    <row r="12" spans="1:21">
      <c r="A12" s="25">
        <v>2011</v>
      </c>
      <c r="B12" s="25">
        <v>0.32199810000000001</v>
      </c>
      <c r="C12" s="25">
        <v>0.35700000000000004</v>
      </c>
      <c r="D12" s="25">
        <v>0.36399999999999999</v>
      </c>
      <c r="G12" s="26"/>
      <c r="H12" s="27"/>
      <c r="I12" s="27"/>
      <c r="J12" s="28"/>
      <c r="K12" s="27"/>
      <c r="L12" s="27"/>
      <c r="M12" s="28"/>
      <c r="N12" s="27"/>
      <c r="O12" s="27"/>
      <c r="P12" s="28"/>
    </row>
    <row r="13" spans="1:21">
      <c r="A13" s="25">
        <v>2012</v>
      </c>
      <c r="B13" s="25">
        <v>0.30922240000000001</v>
      </c>
      <c r="C13" s="25">
        <v>0.35700000000000004</v>
      </c>
      <c r="D13" s="25">
        <v>0.35100000000000003</v>
      </c>
      <c r="G13" s="26"/>
      <c r="H13" s="27"/>
      <c r="I13" s="27"/>
      <c r="J13" s="28"/>
      <c r="K13" s="27"/>
      <c r="L13" s="26"/>
      <c r="M13" s="27"/>
      <c r="N13" s="28"/>
      <c r="O13" s="27"/>
      <c r="P13" s="27"/>
      <c r="Q13" s="27"/>
      <c r="R13" s="27"/>
      <c r="S13" s="27"/>
      <c r="T13" s="28"/>
      <c r="U13" s="28"/>
    </row>
    <row r="14" spans="1:21">
      <c r="A14" s="25">
        <v>2013</v>
      </c>
      <c r="B14" s="25">
        <v>0.31056099999999998</v>
      </c>
      <c r="C14" s="25">
        <v>0.35399999999999998</v>
      </c>
      <c r="D14" s="25">
        <v>0.34600000000000003</v>
      </c>
      <c r="G14" s="26"/>
      <c r="H14" s="27"/>
      <c r="I14" s="27"/>
      <c r="J14" s="28"/>
      <c r="K14" s="27"/>
      <c r="L14" s="26"/>
      <c r="M14" s="27"/>
      <c r="N14" s="28"/>
      <c r="O14" s="27"/>
      <c r="P14" s="27"/>
      <c r="Q14" s="27"/>
      <c r="R14" s="27"/>
      <c r="S14" s="27"/>
      <c r="T14" s="28"/>
      <c r="U14" s="28"/>
    </row>
    <row r="15" spans="1:21">
      <c r="A15" s="25">
        <v>2014</v>
      </c>
      <c r="B15" s="25">
        <v>0.30912119999999998</v>
      </c>
      <c r="C15" s="25">
        <v>0.35200000000000004</v>
      </c>
      <c r="D15" s="25">
        <v>0.34200000000000003</v>
      </c>
      <c r="G15" s="26"/>
      <c r="H15" s="27"/>
      <c r="I15" s="27"/>
      <c r="J15" s="28"/>
      <c r="K15" s="27"/>
      <c r="L15" s="26"/>
      <c r="M15" s="27"/>
      <c r="N15" s="28"/>
      <c r="O15" s="27"/>
      <c r="P15" s="27"/>
      <c r="Q15" s="27"/>
      <c r="R15" s="27"/>
      <c r="S15" s="27"/>
      <c r="T15" s="28"/>
      <c r="U15" s="28"/>
    </row>
    <row r="16" spans="1:21">
      <c r="A16" s="25">
        <v>2015</v>
      </c>
      <c r="B16" s="25">
        <v>0.30375540000000001</v>
      </c>
      <c r="C16" s="25">
        <v>0.35499999999999998</v>
      </c>
      <c r="D16" s="25">
        <v>0.33399999999999996</v>
      </c>
      <c r="G16" s="26"/>
      <c r="H16" s="27"/>
      <c r="I16" s="27"/>
      <c r="J16" s="28"/>
      <c r="K16" s="27"/>
      <c r="L16" s="26"/>
      <c r="M16" s="27"/>
      <c r="N16" s="28"/>
      <c r="O16" s="27"/>
      <c r="P16" s="27"/>
      <c r="Q16" s="27"/>
      <c r="R16" s="27"/>
      <c r="S16" s="27"/>
      <c r="T16" s="28"/>
      <c r="U16" s="28"/>
    </row>
    <row r="17" spans="1:21">
      <c r="A17" s="25">
        <v>2016</v>
      </c>
      <c r="B17" s="25">
        <v>0.30783329999999998</v>
      </c>
      <c r="C17" s="25">
        <v>0.35899999999999999</v>
      </c>
      <c r="D17" s="25">
        <v>0.33500000000000002</v>
      </c>
      <c r="G17" s="26"/>
      <c r="H17" s="27"/>
      <c r="I17" s="27"/>
      <c r="J17" s="28"/>
      <c r="K17" s="27"/>
      <c r="L17" s="26"/>
      <c r="M17" s="27"/>
      <c r="N17" s="28"/>
      <c r="O17" s="27"/>
      <c r="P17" s="27"/>
      <c r="Q17" s="27"/>
      <c r="R17" s="27"/>
      <c r="S17" s="27"/>
      <c r="T17" s="28"/>
      <c r="U17" s="28"/>
    </row>
    <row r="18" spans="1:21">
      <c r="A18" s="25">
        <v>2017</v>
      </c>
      <c r="B18" s="25">
        <v>0.31773469999999998</v>
      </c>
      <c r="C18" s="25">
        <v>0.36599999999999999</v>
      </c>
      <c r="D18" s="25">
        <v>0.33200000000000002</v>
      </c>
      <c r="G18" s="26"/>
      <c r="H18" s="27"/>
      <c r="I18" s="27"/>
      <c r="J18" s="28"/>
      <c r="K18" s="27"/>
      <c r="L18" s="26"/>
      <c r="M18" s="27"/>
      <c r="N18" s="28"/>
      <c r="O18" s="27"/>
      <c r="P18" s="27"/>
      <c r="Q18" s="27"/>
      <c r="R18" s="27"/>
      <c r="S18" s="27"/>
      <c r="T18" s="28"/>
      <c r="U18" s="28"/>
    </row>
    <row r="19" spans="1:21">
      <c r="A19" s="25">
        <v>2018</v>
      </c>
      <c r="B19" s="25">
        <v>0.3130636</v>
      </c>
      <c r="C19" s="25">
        <v>0.37</v>
      </c>
      <c r="D19" s="25">
        <v>0.33</v>
      </c>
      <c r="G19" s="26"/>
      <c r="H19" s="27"/>
      <c r="I19" s="27"/>
      <c r="J19" s="28"/>
      <c r="K19" s="27"/>
      <c r="L19" s="26"/>
      <c r="M19" s="27"/>
      <c r="N19" s="28"/>
      <c r="O19" s="27"/>
      <c r="P19" s="27"/>
      <c r="Q19" s="27"/>
      <c r="R19" s="27"/>
      <c r="S19" s="27"/>
      <c r="T19" s="28"/>
      <c r="U19" s="28"/>
    </row>
    <row r="20" spans="1:21">
      <c r="A20" s="25">
        <v>2019</v>
      </c>
      <c r="B20" s="25">
        <v>0.33366479999999998</v>
      </c>
      <c r="C20" s="25">
        <v>0.36399999999999999</v>
      </c>
      <c r="D20" s="25">
        <v>0.32800000000000001</v>
      </c>
      <c r="G20" s="26"/>
      <c r="H20" s="27"/>
      <c r="I20" s="27"/>
      <c r="J20" s="28"/>
      <c r="K20" s="27"/>
      <c r="L20" s="26"/>
      <c r="M20" s="27"/>
      <c r="N20" s="28"/>
      <c r="O20" s="27"/>
      <c r="P20" s="27"/>
      <c r="Q20" s="27"/>
      <c r="R20" s="27"/>
      <c r="S20" s="27"/>
      <c r="T20" s="28"/>
      <c r="U20" s="28"/>
    </row>
    <row r="21" spans="1:21">
      <c r="G21" s="26"/>
      <c r="H21" s="27"/>
      <c r="I21" s="27"/>
      <c r="J21" s="28"/>
      <c r="K21" s="27"/>
      <c r="L21" s="26"/>
      <c r="M21" s="27"/>
      <c r="N21" s="28"/>
      <c r="O21" s="27"/>
      <c r="P21" s="27"/>
      <c r="Q21" s="27"/>
      <c r="R21" s="27"/>
      <c r="S21" s="27"/>
      <c r="T21" s="28"/>
      <c r="U21" s="28"/>
    </row>
    <row r="22" spans="1:21">
      <c r="C22">
        <f>AVERAGE(C11:C20)</f>
        <v>0.36030000000000001</v>
      </c>
      <c r="G22" s="26"/>
      <c r="H22" s="27"/>
      <c r="I22" s="27"/>
      <c r="J22" s="28"/>
      <c r="K22" s="27"/>
      <c r="L22" s="26"/>
      <c r="M22" s="27"/>
      <c r="N22" s="28"/>
      <c r="O22" s="27"/>
      <c r="P22" s="27"/>
      <c r="Q22" s="27"/>
      <c r="R22" s="27"/>
      <c r="S22" s="27"/>
      <c r="T22" s="28"/>
      <c r="U22" s="28"/>
    </row>
    <row r="23" spans="1:21">
      <c r="G23" s="26"/>
      <c r="H23" s="27"/>
      <c r="I23" s="27"/>
      <c r="J23" s="28"/>
      <c r="K23" s="27"/>
      <c r="L23" s="26"/>
      <c r="M23" s="27"/>
      <c r="N23" s="28"/>
      <c r="O23" s="27"/>
      <c r="P23" s="27"/>
      <c r="Q23" s="27"/>
      <c r="R23" s="27"/>
      <c r="S23" s="27"/>
      <c r="T23" s="28"/>
      <c r="U23" s="28"/>
    </row>
    <row r="24" spans="1:21">
      <c r="B24" s="25" t="s">
        <v>64</v>
      </c>
      <c r="G24" s="26"/>
      <c r="H24" s="27"/>
      <c r="I24" s="27"/>
      <c r="J24" s="28"/>
      <c r="K24" s="27"/>
      <c r="L24" s="26"/>
      <c r="M24" s="27"/>
      <c r="N24" s="28"/>
      <c r="O24" s="27"/>
      <c r="P24" s="27"/>
      <c r="Q24" s="27"/>
      <c r="R24" s="27"/>
      <c r="S24" s="27"/>
      <c r="T24" s="28"/>
      <c r="U24" s="28"/>
    </row>
    <row r="25" spans="1:21">
      <c r="F25" s="29" t="s">
        <v>65</v>
      </c>
      <c r="G25" s="26"/>
      <c r="H25" s="27"/>
      <c r="I25" s="27"/>
      <c r="J25" s="28"/>
      <c r="K25" s="27"/>
      <c r="L25" s="26"/>
      <c r="M25" s="27"/>
      <c r="N25" s="28"/>
      <c r="O25" s="27"/>
      <c r="P25" s="27"/>
      <c r="Q25" s="27"/>
      <c r="R25" s="27"/>
      <c r="S25" s="27"/>
      <c r="T25" s="28"/>
      <c r="U25" s="28"/>
    </row>
    <row r="26" spans="1:21">
      <c r="G26" s="26"/>
      <c r="H26" s="27"/>
      <c r="I26" s="27"/>
      <c r="J26" s="28"/>
      <c r="K26" s="27"/>
      <c r="L26" s="26"/>
      <c r="M26" s="27"/>
      <c r="N26" s="28"/>
      <c r="O26" s="27"/>
      <c r="P26" s="27"/>
      <c r="Q26" s="27"/>
      <c r="R26" s="27"/>
      <c r="S26" s="27"/>
      <c r="T26" s="28"/>
      <c r="U26" s="28"/>
    </row>
    <row r="27" spans="1:21">
      <c r="G27" s="26"/>
      <c r="H27" s="27"/>
      <c r="I27" s="27"/>
      <c r="J27" s="28"/>
      <c r="K27" s="27"/>
      <c r="L27" s="26"/>
      <c r="M27" s="27"/>
      <c r="N27" s="27"/>
      <c r="O27" s="27"/>
      <c r="P27" s="27"/>
      <c r="Q27" s="27"/>
      <c r="R27" s="27"/>
      <c r="S27" s="27"/>
      <c r="T27" s="28"/>
      <c r="U27" s="28"/>
    </row>
    <row r="28" spans="1:21">
      <c r="G28" s="26"/>
      <c r="H28" s="27"/>
      <c r="I28" s="27"/>
      <c r="J28" s="28"/>
      <c r="K28" s="27"/>
      <c r="L28" s="26"/>
      <c r="M28" s="27"/>
      <c r="N28" s="27"/>
      <c r="O28" s="27"/>
      <c r="P28" s="27"/>
      <c r="Q28" s="27"/>
      <c r="R28" s="27"/>
      <c r="S28" s="27"/>
      <c r="T28" s="28"/>
      <c r="U28" s="28"/>
    </row>
    <row r="29" spans="1:21">
      <c r="G29" s="26"/>
      <c r="H29" s="27"/>
      <c r="I29" s="27"/>
      <c r="J29" s="28"/>
      <c r="L29" s="26"/>
      <c r="M29" s="27"/>
      <c r="N29" s="27"/>
      <c r="O29" s="27"/>
      <c r="P29" s="27"/>
      <c r="Q29" s="27"/>
      <c r="R29" s="27"/>
      <c r="S29" s="27"/>
      <c r="T29" s="28"/>
      <c r="U29" s="28"/>
    </row>
    <row r="30" spans="1:21">
      <c r="L30" s="26"/>
      <c r="M30" s="27"/>
      <c r="N30" s="27"/>
      <c r="O30" s="27"/>
      <c r="P30" s="27"/>
      <c r="Q30" s="27"/>
      <c r="R30" s="27"/>
      <c r="S30" s="27"/>
      <c r="T30" s="28"/>
      <c r="U30" s="28"/>
    </row>
    <row r="31" spans="1:21">
      <c r="L31" s="26"/>
      <c r="M31" s="27"/>
      <c r="N31" s="27"/>
      <c r="O31" s="27"/>
      <c r="P31" s="27"/>
      <c r="Q31" s="27"/>
      <c r="R31" s="27"/>
      <c r="S31" s="27"/>
      <c r="T31" s="28"/>
      <c r="U31" s="28"/>
    </row>
    <row r="32" spans="1:21">
      <c r="L32" s="26"/>
      <c r="M32" s="27"/>
      <c r="N32" s="27"/>
      <c r="O32" s="27"/>
      <c r="P32" s="27"/>
      <c r="Q32" s="27"/>
      <c r="R32" s="27"/>
      <c r="S32" s="27"/>
      <c r="T32" s="28"/>
      <c r="U32" s="28"/>
    </row>
    <row r="33" spans="12:21">
      <c r="L33" s="26"/>
      <c r="M33" s="27"/>
      <c r="N33" s="27"/>
      <c r="O33" s="27"/>
      <c r="P33" s="27"/>
      <c r="Q33" s="27"/>
      <c r="R33" s="27"/>
      <c r="S33" s="27"/>
      <c r="T33" s="28"/>
      <c r="U33" s="2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Main result_3.30</vt:lpstr>
      <vt:lpstr>Sensitivity_3.30</vt:lpstr>
      <vt:lpstr>Figure 1</vt:lpstr>
      <vt:lpstr>Figure 2</vt:lpstr>
      <vt:lpstr>Figure 3</vt:lpstr>
      <vt:lpstr>Figure 4</vt:lpstr>
      <vt:lpstr>Figure 5</vt:lpstr>
      <vt:lpstr>Figure 6</vt:lpstr>
      <vt:lpstr>Favorable</vt:lpstr>
      <vt:lpstr>Sensitivity</vt:lpstr>
      <vt:lpstr>field office calulations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Quinby</dc:creator>
  <cp:lastModifiedBy>Amy Grzybowski</cp:lastModifiedBy>
  <dcterms:created xsi:type="dcterms:W3CDTF">2023-04-12T16:20:56Z</dcterms:created>
  <dcterms:modified xsi:type="dcterms:W3CDTF">2023-08-07T18:34:32Z</dcterms:modified>
</cp:coreProperties>
</file>